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580" activeTab="0"/>
  </bookViews>
  <sheets>
    <sheet name="A-RESUME" sheetId="1" r:id="rId1"/>
    <sheet name="B-AREAS" sheetId="2" r:id="rId2"/>
    <sheet name="C-QUANTITY" sheetId="3" r:id="rId3"/>
    <sheet name="D-SQM COST " sheetId="4" r:id="rId4"/>
  </sheets>
  <definedNames>
    <definedName name="_xlnm.Print_Area" localSheetId="0">'A-RESUME'!$A$1:$N$208</definedName>
    <definedName name="_xlnm.Print_Area" localSheetId="1">'B-AREAS'!$A$1:$J$110</definedName>
    <definedName name="_xlnm.Print_Area" localSheetId="2">'C-QUANTITY'!$D$1:$N$188</definedName>
    <definedName name="_xlnm.Print_Area" localSheetId="3">'D-SQM COST '!$D$1:$X$331</definedName>
  </definedNames>
  <calcPr fullCalcOnLoad="1"/>
</workbook>
</file>

<file path=xl/sharedStrings.xml><?xml version="1.0" encoding="utf-8"?>
<sst xmlns="http://schemas.openxmlformats.org/spreadsheetml/2006/main" count="1531" uniqueCount="539">
  <si>
    <t>Skate Sharpener Machine</t>
  </si>
  <si>
    <t>Pro Shop Displays &amp; Fixtures</t>
  </si>
  <si>
    <t>Ice Edger</t>
  </si>
  <si>
    <t>Building Computer System Network</t>
  </si>
  <si>
    <t>Protective Netting Systems</t>
  </si>
  <si>
    <t>Protective Box Backing</t>
  </si>
  <si>
    <t>Goal Light Systems</t>
  </si>
  <si>
    <t>Landscaping</t>
  </si>
  <si>
    <t>PROPERTY DEVELOPMENT</t>
  </si>
  <si>
    <t>Legal Fees</t>
  </si>
  <si>
    <t>Accounting Fees</t>
  </si>
  <si>
    <t>Municipal Inspection Fees</t>
  </si>
  <si>
    <t>GENERAL BUILDING CONSTRUCTION</t>
  </si>
  <si>
    <t>Structural Engineering Fees</t>
  </si>
  <si>
    <t>Radiant Heaters For Bleacher Areas</t>
  </si>
  <si>
    <t>Underground Drainage</t>
  </si>
  <si>
    <t>Parking Lot Painting &amp; Stripping</t>
  </si>
  <si>
    <t xml:space="preserve"> </t>
  </si>
  <si>
    <t>TOTAL</t>
  </si>
  <si>
    <t xml:space="preserve">  </t>
  </si>
  <si>
    <t>Computerized Sound System</t>
  </si>
  <si>
    <t>Computerized Rink Lighting Package</t>
  </si>
  <si>
    <t xml:space="preserve">Rentals Helmets </t>
  </si>
  <si>
    <t>Bar Furniture</t>
  </si>
  <si>
    <t>Players / Judges Benches Set</t>
  </si>
  <si>
    <t>Ice rink painting</t>
  </si>
  <si>
    <t>UTS</t>
  </si>
  <si>
    <t>EU PRICE</t>
  </si>
  <si>
    <t>COST</t>
  </si>
  <si>
    <t>Exterior lighting</t>
  </si>
  <si>
    <t>ICE RINK EQUIPMENTS</t>
  </si>
  <si>
    <t>PLANNING AND DESIGN COSTS</t>
  </si>
  <si>
    <t xml:space="preserve">Land Acquisition </t>
  </si>
  <si>
    <t>Building Permits (Municipality) 3%</t>
  </si>
  <si>
    <t>Construction and Other Insurances</t>
  </si>
  <si>
    <t>Utilities Cost During Construction</t>
  </si>
  <si>
    <t>Running Cost During Construction</t>
  </si>
  <si>
    <t>Electrical connection cost</t>
  </si>
  <si>
    <t>Sewer connection cost</t>
  </si>
  <si>
    <t>Water connection cost</t>
  </si>
  <si>
    <t>Gas connection cost</t>
  </si>
  <si>
    <t>Engineering Fees</t>
  </si>
  <si>
    <t>Architectural / Civil Engineers Fees</t>
  </si>
  <si>
    <t>Sewerage</t>
  </si>
  <si>
    <t>Fences and doors</t>
  </si>
  <si>
    <t>Hockey Scoreboard Timing System</t>
  </si>
  <si>
    <t>2A</t>
  </si>
  <si>
    <t>2B</t>
  </si>
  <si>
    <t>2C</t>
  </si>
  <si>
    <t>EQUIPMENT</t>
  </si>
  <si>
    <t>Kitchen Equipment</t>
  </si>
  <si>
    <t>Ice Maintenance Tools</t>
  </si>
  <si>
    <t>Office Furniture (Desks, Chairs, Etc.)</t>
  </si>
  <si>
    <t>Gym equipment</t>
  </si>
  <si>
    <t>Medical Room Equipment</t>
  </si>
  <si>
    <t>Personal Room furniture</t>
  </si>
  <si>
    <t>Coach Room furniture</t>
  </si>
  <si>
    <t>Fire Protection system</t>
  </si>
  <si>
    <t>Seating Concrete structure</t>
  </si>
  <si>
    <t>Building Estructure (Steel / Kg)</t>
  </si>
  <si>
    <t>sq meter cost</t>
  </si>
  <si>
    <t>Kitchen</t>
  </si>
  <si>
    <t>Firts Aid / Medical room</t>
  </si>
  <si>
    <t>Mechanical rooms</t>
  </si>
  <si>
    <t>Rental Skates areas</t>
  </si>
  <si>
    <t>Shop Area</t>
  </si>
  <si>
    <t>Computer System For Ice Making</t>
  </si>
  <si>
    <t>Electrical Ice Rink System</t>
  </si>
  <si>
    <t>Communications System</t>
  </si>
  <si>
    <t>Plumbing &amp; Hot Water Systems</t>
  </si>
  <si>
    <t>Building Lighting</t>
  </si>
  <si>
    <t>Counter Furniture (ml)</t>
  </si>
  <si>
    <t>Laundry room</t>
  </si>
  <si>
    <t>OUTDOORS DEVELOPMENT WORKS</t>
  </si>
  <si>
    <t>Project Management Fees</t>
  </si>
  <si>
    <t>CONSTRUCTION COST</t>
  </si>
  <si>
    <t>FACILITIES / INSTALLATIONS</t>
  </si>
  <si>
    <t>Spectators seating</t>
  </si>
  <si>
    <t>Indoor Sq m</t>
  </si>
  <si>
    <t>Outdoor Sq m</t>
  </si>
  <si>
    <t>€/m2</t>
  </si>
  <si>
    <t>Short Track protections</t>
  </si>
  <si>
    <t>Additional Curling Painting</t>
  </si>
  <si>
    <t>Curling Stones (16 uts)</t>
  </si>
  <si>
    <t>Ice Rink System  Dehumidificator</t>
  </si>
  <si>
    <t>Parking Lot Basement and Pavement</t>
  </si>
  <si>
    <t>m2</t>
  </si>
  <si>
    <t>ml</t>
  </si>
  <si>
    <t>ut</t>
  </si>
  <si>
    <t xml:space="preserve">Preparing land works </t>
  </si>
  <si>
    <t>Seats</t>
  </si>
  <si>
    <t>Car Area</t>
  </si>
  <si>
    <t>Surface</t>
  </si>
  <si>
    <t>Concrete Foundations (m3)</t>
  </si>
  <si>
    <t>CCTV Video security system</t>
  </si>
  <si>
    <t>Decoration</t>
  </si>
  <si>
    <t>Trash baskets, complements,etc</t>
  </si>
  <si>
    <t>Electrical  Facilities</t>
  </si>
  <si>
    <t>Process Boilers For Ice Resurfer</t>
  </si>
  <si>
    <t>Shipping costs</t>
  </si>
  <si>
    <t>Dashboards 60x30</t>
  </si>
  <si>
    <t xml:space="preserve">Refrigeration Plant Unit </t>
  </si>
  <si>
    <t>mth</t>
  </si>
  <si>
    <t>LAYOUT GROUND FLOOR:</t>
  </si>
  <si>
    <t>BUILT SQ. METERS:</t>
  </si>
  <si>
    <t>Spectators Area</t>
  </si>
  <si>
    <t>Ice Resurfacing Machine</t>
  </si>
  <si>
    <t>CAR PLACES</t>
  </si>
  <si>
    <t>Pax/ Places</t>
  </si>
  <si>
    <t>Sand  Rink Base</t>
  </si>
  <si>
    <t>Ice Rink Lighting units</t>
  </si>
  <si>
    <t>LANDSCAPE</t>
  </si>
  <si>
    <t>M2</t>
  </si>
  <si>
    <t>PLOT</t>
  </si>
  <si>
    <t>GROUND FLOOR</t>
  </si>
  <si>
    <t>0-01</t>
  </si>
  <si>
    <t>0-02</t>
  </si>
  <si>
    <t>0-03</t>
  </si>
  <si>
    <t>0-04</t>
  </si>
  <si>
    <t>0-05</t>
  </si>
  <si>
    <t>0-06</t>
  </si>
  <si>
    <t>0-07</t>
  </si>
  <si>
    <t>0-08</t>
  </si>
  <si>
    <t>0-09</t>
  </si>
  <si>
    <t>0-10</t>
  </si>
  <si>
    <t>0-11</t>
  </si>
  <si>
    <t>0-12</t>
  </si>
  <si>
    <t>0-13</t>
  </si>
  <si>
    <t>0-14</t>
  </si>
  <si>
    <t>0-15</t>
  </si>
  <si>
    <t>0-16</t>
  </si>
  <si>
    <t>0-17</t>
  </si>
  <si>
    <t>0-18</t>
  </si>
  <si>
    <t>0-19</t>
  </si>
  <si>
    <t>0-20</t>
  </si>
  <si>
    <t>0-21</t>
  </si>
  <si>
    <t>0-22</t>
  </si>
  <si>
    <t>0-23</t>
  </si>
  <si>
    <t>0-24</t>
  </si>
  <si>
    <t>0-25</t>
  </si>
  <si>
    <t>0-26</t>
  </si>
  <si>
    <t>0-27</t>
  </si>
  <si>
    <t>0-28</t>
  </si>
  <si>
    <t>0-29</t>
  </si>
  <si>
    <t>0-30</t>
  </si>
  <si>
    <t>0-31</t>
  </si>
  <si>
    <t>0-32</t>
  </si>
  <si>
    <t>0-33</t>
  </si>
  <si>
    <t>0-34</t>
  </si>
  <si>
    <t>0-35</t>
  </si>
  <si>
    <t>0-36</t>
  </si>
  <si>
    <t>0-37</t>
  </si>
  <si>
    <t>0-38</t>
  </si>
  <si>
    <t>0-39</t>
  </si>
  <si>
    <t>0-40</t>
  </si>
  <si>
    <t>0-41</t>
  </si>
  <si>
    <t>0-42</t>
  </si>
  <si>
    <t>0-43</t>
  </si>
  <si>
    <t>0-44</t>
  </si>
  <si>
    <t>ICE PAD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</si>
  <si>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</si>
  <si>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</si>
  <si>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</si>
  <si>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</si>
  <si>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</si>
  <si>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</si>
  <si>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</si>
  <si>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</si>
  <si>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</si>
  <si>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</si>
  <si>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</si>
  <si>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</si>
  <si>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</si>
  <si>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</si>
  <si>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</si>
  <si>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FIRST FLOOR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</si>
  <si>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</si>
  <si>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</si>
  <si>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</si>
  <si>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</si>
  <si>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</si>
  <si>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</si>
  <si>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</si>
  <si>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</si>
  <si>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</si>
  <si>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</si>
  <si>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</si>
  <si>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</si>
  <si>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</si>
  <si>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</si>
  <si>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</si>
  <si>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</si>
  <si>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</si>
  <si>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</si>
  <si>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</si>
  <si>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</si>
  <si>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</si>
  <si>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</si>
  <si>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</si>
  <si>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</si>
  <si>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</si>
  <si>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TERRACE</t>
  </si>
  <si>
    <t>SECOND FLOOR</t>
  </si>
  <si>
    <t>SPECTATORS ZONE</t>
  </si>
  <si>
    <t>2-01</t>
  </si>
  <si>
    <t>2-02</t>
  </si>
  <si>
    <t>(9,4X64,1)</t>
  </si>
  <si>
    <t>ARENA</t>
  </si>
  <si>
    <t>BUILT</t>
  </si>
  <si>
    <t>MAIN HALL</t>
  </si>
  <si>
    <t xml:space="preserve">ICE RESURFER </t>
  </si>
  <si>
    <t>STORAGE ( GOALS AND SHORT TRACK)</t>
  </si>
  <si>
    <t>ENTRANCE</t>
  </si>
  <si>
    <t>RENTAL SKATES COUNTER</t>
  </si>
  <si>
    <t>PUBLIC SKATING DRESSING ROOM</t>
  </si>
  <si>
    <t>LOBBY</t>
  </si>
  <si>
    <t>SHOP</t>
  </si>
  <si>
    <t>STAIRS</t>
  </si>
  <si>
    <t>LIFT</t>
  </si>
  <si>
    <t>LAVATORY (HANDICAP)</t>
  </si>
  <si>
    <t>CLUB  OFFICE</t>
  </si>
  <si>
    <t>TICKETING, ARENA OFFICE &amp; CONTROL AREA</t>
  </si>
  <si>
    <t>STAFF LOCKER ROOM</t>
  </si>
  <si>
    <t>CORRIDOR</t>
  </si>
  <si>
    <t>MEDICAL / FIRST AID ROOM</t>
  </si>
  <si>
    <t>SKATES AND MAINTENANCE ROOM</t>
  </si>
  <si>
    <t>ELECTRICAL CONTROL ROOM</t>
  </si>
  <si>
    <t>FIRE EXTINGUISH ROOM</t>
  </si>
  <si>
    <t>PLUMBING ROOM</t>
  </si>
  <si>
    <t>DRYING ROOMS (11 un)</t>
  </si>
  <si>
    <t>FIGURE SKATING STORAGE ROOM</t>
  </si>
  <si>
    <t>FIGURE SKATING COACHES ROOM</t>
  </si>
  <si>
    <t>INNER STAIRS</t>
  </si>
  <si>
    <t>ICE HOCKEY EQUIPMENT ROOM</t>
  </si>
  <si>
    <t>DRESSING ROOM HOCKEY 1</t>
  </si>
  <si>
    <t>SHOWERS &amp; LAVATORY HOCKEY 1</t>
  </si>
  <si>
    <t>SHOWERS &amp; LAVATORY HOCKEY 2</t>
  </si>
  <si>
    <t>DRESSING ROOM HOCKEY 2</t>
  </si>
  <si>
    <t>DRESSING ROOM HOCKEY HOME TEAM</t>
  </si>
  <si>
    <t>SHOWERS &amp; LAVATORY HOCKEY HOME TEAM</t>
  </si>
  <si>
    <t>DRESSING ROOM HOCKEY VISITOR TEAM</t>
  </si>
  <si>
    <t>SHOWERS &amp; LAVATORY HOCKEY VISITOR TEAM</t>
  </si>
  <si>
    <t>DRESSING ROOM REFEREES</t>
  </si>
  <si>
    <t>DRESSING ROOM HOCKEY COACHES</t>
  </si>
  <si>
    <t>DRESSING ROOM FEMALE FIGURE SKATING</t>
  </si>
  <si>
    <t>SHOWERS &amp; LAVATORY FIGURE SKATING MALE</t>
  </si>
  <si>
    <t>DRESSING ROOM FIGURE SKATING MALE</t>
  </si>
  <si>
    <t>SHOWERS &amp; LAVATORY FIGURE SKATING FEMALE</t>
  </si>
  <si>
    <t>SMOKING AREA</t>
  </si>
  <si>
    <t>RESTAURANT</t>
  </si>
  <si>
    <t>CAFÉ</t>
  </si>
  <si>
    <t>KITCHEN</t>
  </si>
  <si>
    <t>VIP BOX</t>
  </si>
  <si>
    <t>GAME SUPERVISOR &amp; TIMING BOX</t>
  </si>
  <si>
    <t>SPECTATORS LOBBY</t>
  </si>
  <si>
    <t>PUBLIC SKATING LAVATORY FEMALE</t>
  </si>
  <si>
    <t>PUBLIC SKATING LAVATORY MALE</t>
  </si>
  <si>
    <t>SPECTATORS LAVATORY MALE</t>
  </si>
  <si>
    <t>SPECTATORS LAVATORY FEMALE</t>
  </si>
  <si>
    <t>WARM-UP &amp; STRECHING ZONE</t>
  </si>
  <si>
    <t>GYM</t>
  </si>
  <si>
    <t>RESTAURANT STORAGE</t>
  </si>
  <si>
    <t>MECHANICAL ROOM (AIR)</t>
  </si>
  <si>
    <t>TEAM MEATING ROOM</t>
  </si>
  <si>
    <t>UNDER SEATS ZONE (HEIGHT MINUS 2,50)</t>
  </si>
  <si>
    <t>LAUNDRY &amp; CLEANING ROOM</t>
  </si>
  <si>
    <t>1-26</t>
  </si>
  <si>
    <t>CLEANING ROOM</t>
  </si>
  <si>
    <t>SPECTATORS PASSAGE</t>
  </si>
  <si>
    <t>FIGURE SKATING OFFICE</t>
  </si>
  <si>
    <t>SHORT TRACK OFFICE</t>
  </si>
  <si>
    <t>ICE HOCKEY OFFICE</t>
  </si>
  <si>
    <t>VIP RECEPTION &amp; CATERING ROOM</t>
  </si>
  <si>
    <t>EMERGENCY EXIT ZONE</t>
  </si>
  <si>
    <t>PLAYER BENCH</t>
  </si>
  <si>
    <t>MEDIA ZONE</t>
  </si>
  <si>
    <t>PENALTY BENCH</t>
  </si>
  <si>
    <t>JUDGES &amp; CONTROL TABLE</t>
  </si>
  <si>
    <t>SHOOTING PRACTICE ZONE</t>
  </si>
  <si>
    <t>P</t>
  </si>
  <si>
    <t>TRUCKS ENTRY DOOR</t>
  </si>
  <si>
    <t>VENDING ZONE</t>
  </si>
  <si>
    <t>LOCKERS (25x80x40 cm = 134 un / 40X80X40 = 68 un)</t>
  </si>
  <si>
    <t>BIKE PARKING LOT</t>
  </si>
  <si>
    <t>CARS PARKING LOT</t>
  </si>
  <si>
    <t>BUS PARKING LOT</t>
  </si>
  <si>
    <t>EMERGENCY STAIRS</t>
  </si>
  <si>
    <t>MEDIA &amp; TV ZONE</t>
  </si>
  <si>
    <t>AUTHORITIES SEAT ZONE</t>
  </si>
  <si>
    <t>Q</t>
  </si>
  <si>
    <t>SPECTATORS SEATS</t>
  </si>
  <si>
    <t>SEATS ( 22X4)</t>
  </si>
  <si>
    <t xml:space="preserve">RETRACTABLE SEATS (4x10x7) + (4x10x6) </t>
  </si>
  <si>
    <t>MECHANICAL ROOM (COMPRESSORS)</t>
  </si>
  <si>
    <t>Rental Skates Pairs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</si>
  <si>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</si>
  <si>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</si>
  <si>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</si>
  <si>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</si>
  <si>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</si>
  <si>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</si>
  <si>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</si>
  <si>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</si>
  <si>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</si>
  <si>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1A10</t>
  </si>
  <si>
    <t>1B1</t>
  </si>
  <si>
    <t>1B2</t>
  </si>
  <si>
    <t>1C1</t>
  </si>
  <si>
    <t>1C2</t>
  </si>
  <si>
    <t>1C3</t>
  </si>
  <si>
    <t>1D1</t>
  </si>
  <si>
    <t>2A11</t>
  </si>
  <si>
    <t>2A12</t>
  </si>
  <si>
    <t>2A13</t>
  </si>
  <si>
    <t>2A14</t>
  </si>
  <si>
    <t>2A15</t>
  </si>
  <si>
    <t>2A16</t>
  </si>
  <si>
    <t>2A17</t>
  </si>
  <si>
    <t>2A18</t>
  </si>
  <si>
    <t>2A19</t>
  </si>
  <si>
    <t>2A20</t>
  </si>
  <si>
    <t>2A21</t>
  </si>
  <si>
    <t>2A22</t>
  </si>
  <si>
    <t>2A23</t>
  </si>
  <si>
    <t>2A24</t>
  </si>
  <si>
    <t>2A25</t>
  </si>
  <si>
    <t>2A26</t>
  </si>
  <si>
    <t>2A27</t>
  </si>
  <si>
    <t>2A28</t>
  </si>
  <si>
    <t>2A29</t>
  </si>
  <si>
    <t>2A30</t>
  </si>
  <si>
    <t>2A31</t>
  </si>
  <si>
    <t>2A32</t>
  </si>
  <si>
    <t>2A33</t>
  </si>
  <si>
    <t>2A34</t>
  </si>
  <si>
    <t>2A35</t>
  </si>
  <si>
    <t>2A36</t>
  </si>
  <si>
    <t>2B11</t>
  </si>
  <si>
    <t>2B12</t>
  </si>
  <si>
    <t>2B13</t>
  </si>
  <si>
    <t>2B21</t>
  </si>
  <si>
    <t>2B22</t>
  </si>
  <si>
    <t>2B23</t>
  </si>
  <si>
    <t>2B24</t>
  </si>
  <si>
    <t>2B25</t>
  </si>
  <si>
    <t>2B31</t>
  </si>
  <si>
    <t>2B32</t>
  </si>
  <si>
    <t>2B41</t>
  </si>
  <si>
    <t>2B61</t>
  </si>
  <si>
    <t>2B62</t>
  </si>
  <si>
    <t>2B71</t>
  </si>
  <si>
    <t>2B81</t>
  </si>
  <si>
    <t>2B82</t>
  </si>
  <si>
    <t>2B91</t>
  </si>
  <si>
    <t>Retractable seating</t>
  </si>
  <si>
    <t>2C11</t>
  </si>
  <si>
    <t>2C12</t>
  </si>
  <si>
    <t>2C13</t>
  </si>
  <si>
    <t>2C14</t>
  </si>
  <si>
    <t>2C15</t>
  </si>
  <si>
    <t>2C16</t>
  </si>
  <si>
    <t>2C21</t>
  </si>
  <si>
    <t>2C22</t>
  </si>
  <si>
    <t>2C23</t>
  </si>
  <si>
    <t>2C24</t>
  </si>
  <si>
    <t>2C31</t>
  </si>
  <si>
    <t>2C32</t>
  </si>
  <si>
    <t>2C33</t>
  </si>
  <si>
    <t>2C34</t>
  </si>
  <si>
    <t>2C35</t>
  </si>
  <si>
    <t>2C36</t>
  </si>
  <si>
    <t>2C37</t>
  </si>
  <si>
    <t>2C38</t>
  </si>
  <si>
    <t>2C39</t>
  </si>
  <si>
    <t>2C40</t>
  </si>
  <si>
    <t>2C41</t>
  </si>
  <si>
    <t>3A1</t>
  </si>
  <si>
    <t>3A2</t>
  </si>
  <si>
    <t>3A3</t>
  </si>
  <si>
    <t>3A4</t>
  </si>
  <si>
    <t>3A5</t>
  </si>
  <si>
    <t>3A6</t>
  </si>
  <si>
    <t>3A7</t>
  </si>
  <si>
    <t>4A1</t>
  </si>
  <si>
    <t>4A2</t>
  </si>
  <si>
    <t>4A3</t>
  </si>
  <si>
    <t>4A4</t>
  </si>
  <si>
    <t>4B1</t>
  </si>
  <si>
    <t>4B2</t>
  </si>
  <si>
    <t>4C1</t>
  </si>
  <si>
    <t>4C2</t>
  </si>
  <si>
    <t>4C3</t>
  </si>
  <si>
    <t>4C4</t>
  </si>
  <si>
    <t>4D1</t>
  </si>
  <si>
    <t>5A1</t>
  </si>
  <si>
    <t>5A2</t>
  </si>
  <si>
    <t>5A3</t>
  </si>
  <si>
    <t>5B1</t>
  </si>
  <si>
    <t>5B2</t>
  </si>
  <si>
    <t>5B3</t>
  </si>
  <si>
    <t>LOT SIZE</t>
  </si>
  <si>
    <t>HEB180</t>
  </si>
  <si>
    <t>BEAMS</t>
  </si>
  <si>
    <t>HEB 240</t>
  </si>
  <si>
    <t>HEB 180</t>
  </si>
  <si>
    <t>HEB 220</t>
  </si>
  <si>
    <t>HEB160</t>
  </si>
  <si>
    <t>units</t>
  </si>
  <si>
    <t>PILLARS</t>
  </si>
  <si>
    <t>1E1</t>
  </si>
  <si>
    <t>2A37</t>
  </si>
  <si>
    <t>Composite Slab (Building A with stairs)</t>
  </si>
  <si>
    <t>Ceiling floor building B</t>
  </si>
  <si>
    <t>Floor Building A</t>
  </si>
  <si>
    <t>Concrete ground floor (25 cm)</t>
  </si>
  <si>
    <t>WALL</t>
  </si>
  <si>
    <t>Façades (aluminium isolated panel)</t>
  </si>
  <si>
    <t>Ice rink Building</t>
  </si>
  <si>
    <t>2A38</t>
  </si>
  <si>
    <t>Light Ceiling with Insulation System</t>
  </si>
  <si>
    <t xml:space="preserve">Decks </t>
  </si>
  <si>
    <t xml:space="preserve">CONTINGENCY FUNDS </t>
  </si>
  <si>
    <t>Ice surface Concrete base 60x30 with plumbing</t>
  </si>
  <si>
    <t>Surrounding Ice Pad area</t>
  </si>
  <si>
    <t>2C17</t>
  </si>
  <si>
    <t>Fix seats (Judges sides) (4 x 22 unit seats)</t>
  </si>
  <si>
    <t>Building A</t>
  </si>
  <si>
    <t>Ice resurfer Building</t>
  </si>
  <si>
    <t>Façade N</t>
  </si>
  <si>
    <t>Façade W</t>
  </si>
  <si>
    <t>Façade S</t>
  </si>
  <si>
    <t>Façade E</t>
  </si>
  <si>
    <t>W</t>
  </si>
  <si>
    <t>S</t>
  </si>
  <si>
    <t>2B101</t>
  </si>
  <si>
    <t>2B102</t>
  </si>
  <si>
    <t>Building Climate system</t>
  </si>
  <si>
    <t>Ice rink Climate system</t>
  </si>
  <si>
    <t>2B111</t>
  </si>
  <si>
    <t>Ventilation system</t>
  </si>
  <si>
    <t>2B121</t>
  </si>
  <si>
    <t>Sewing System</t>
  </si>
  <si>
    <t>2A39</t>
  </si>
  <si>
    <t>2A40</t>
  </si>
  <si>
    <t>2A41</t>
  </si>
  <si>
    <t>2A42</t>
  </si>
  <si>
    <t>2A43</t>
  </si>
  <si>
    <t>Showers &amp; Lavatory rooms</t>
  </si>
  <si>
    <t xml:space="preserve">Lobby / Admission </t>
  </si>
  <si>
    <t>Administrative &amp; Office areas</t>
  </si>
  <si>
    <t>Gym &amp; Warm-up Areas</t>
  </si>
  <si>
    <t>Café / Restaurant</t>
  </si>
  <si>
    <t>Dressing Rooms</t>
  </si>
  <si>
    <t>Public Lavatories</t>
  </si>
  <si>
    <t>Contractor Profit</t>
  </si>
  <si>
    <t>Contractor General Expenses</t>
  </si>
  <si>
    <t>Public Common areas (Stairs &amp; Lift)</t>
  </si>
  <si>
    <t xml:space="preserve">Applicable Taxes </t>
  </si>
  <si>
    <t>(VAT not included)</t>
  </si>
  <si>
    <t>Lift</t>
  </si>
  <si>
    <t xml:space="preserve">Corridors </t>
  </si>
  <si>
    <t>Storage Rooms</t>
  </si>
  <si>
    <t>Dryers Rooms</t>
  </si>
  <si>
    <t>Coaches, Staff &amp; Referees Rooms</t>
  </si>
  <si>
    <t>VIP zones</t>
  </si>
  <si>
    <t>Terrace</t>
  </si>
  <si>
    <t>Smoking Zone</t>
  </si>
  <si>
    <t>Under seats zone low height</t>
  </si>
  <si>
    <t>Spectators</t>
  </si>
  <si>
    <t>Vip zone</t>
  </si>
  <si>
    <t>Retractable</t>
  </si>
  <si>
    <t>Fixed</t>
  </si>
  <si>
    <t>Fixed Judges zone</t>
  </si>
  <si>
    <t xml:space="preserve">Operated Lockers </t>
  </si>
  <si>
    <t>Dressing Room Players box ( 80 cm)</t>
  </si>
  <si>
    <t>Skate Storage Racks (ml) h=280</t>
  </si>
  <si>
    <t>90 CM PAINTED STEEL DOOR</t>
  </si>
  <si>
    <t>80 CM PAINTED WOOD DOOR</t>
  </si>
  <si>
    <t>UN</t>
  </si>
  <si>
    <t>CEMENT COATING</t>
  </si>
  <si>
    <t>GYPSUM COATING</t>
  </si>
  <si>
    <t>VINYL COATING</t>
  </si>
  <si>
    <t>TILE COATING</t>
  </si>
  <si>
    <t>METAL.LIC CEILING</t>
  </si>
  <si>
    <t>VINYL CEILING</t>
  </si>
  <si>
    <t>PAINT</t>
  </si>
  <si>
    <t>TILE FLOORING</t>
  </si>
  <si>
    <t>RUBBER FLOORING</t>
  </si>
  <si>
    <t>CARPET FLOORING</t>
  </si>
  <si>
    <t>WC UNIT</t>
  </si>
  <si>
    <t>SHOWER UNIT</t>
  </si>
  <si>
    <t>RAILING</t>
  </si>
  <si>
    <t>WOOD PANEL</t>
  </si>
  <si>
    <t>ALUMINIUM PANEL</t>
  </si>
  <si>
    <t>ML</t>
  </si>
  <si>
    <t>R</t>
  </si>
  <si>
    <t>T</t>
  </si>
  <si>
    <t>PRICE</t>
  </si>
  <si>
    <t>2C42</t>
  </si>
  <si>
    <t>Restaurant Furniture</t>
  </si>
  <si>
    <t>PLASTERBOARD CEILING -PAINTED</t>
  </si>
  <si>
    <t>V</t>
  </si>
  <si>
    <t>MIRROR</t>
  </si>
  <si>
    <t>X</t>
  </si>
  <si>
    <t>Y</t>
  </si>
  <si>
    <t>Z</t>
  </si>
  <si>
    <t>HIGH DENSITY PANEL</t>
  </si>
  <si>
    <t>HIGH DENSITY 70 CM DOOR</t>
  </si>
  <si>
    <t>SQM COST</t>
  </si>
  <si>
    <t>URINARY UNIT</t>
  </si>
  <si>
    <t>SUM</t>
  </si>
  <si>
    <t>cost</t>
  </si>
  <si>
    <t>n</t>
  </si>
  <si>
    <t>SQM T</t>
  </si>
  <si>
    <t>MNA</t>
  </si>
  <si>
    <t>CODE</t>
  </si>
  <si>
    <t>10 CM BRICK PARTITION WALL</t>
  </si>
  <si>
    <t>15 CM BRICK PARTITION WALL</t>
  </si>
  <si>
    <t>UD</t>
  </si>
  <si>
    <t>Concrete floor structure (with stairs &amp; pillars)</t>
  </si>
  <si>
    <t>SINK UNIT WITH FAWCET</t>
  </si>
  <si>
    <t>AA</t>
  </si>
  <si>
    <t>AB</t>
  </si>
  <si>
    <t>STEEL GRATING</t>
  </si>
  <si>
    <t>ALUMINIUM &amp; GLASS WALL / DOOR</t>
  </si>
  <si>
    <r>
      <t xml:space="preserve">Boiler/Heating HVAC System Plant </t>
    </r>
    <r>
      <rPr>
        <b/>
        <sz val="8"/>
        <rFont val="Arial"/>
        <family val="2"/>
      </rPr>
      <t>(SEE 1D)</t>
    </r>
  </si>
  <si>
    <t xml:space="preserve">EUROPE PRICE </t>
  </si>
  <si>
    <t>MNA PRICE BY PERCENTAGE</t>
  </si>
  <si>
    <t>OF THE CONSTRUCTION COST</t>
  </si>
  <si>
    <t>€/M2</t>
  </si>
  <si>
    <t>PERCENTAGE</t>
  </si>
  <si>
    <t>Pro Hockey Goals</t>
  </si>
  <si>
    <t>Facilities Committee 2012-1016</t>
  </si>
  <si>
    <t>IIHF 1 ICE PAD BLUEPRINT  BUDGET</t>
  </si>
  <si>
    <r>
      <rPr>
        <b/>
        <sz val="8"/>
        <color indexed="56"/>
        <rFont val="Arial"/>
        <family val="2"/>
      </rPr>
      <t xml:space="preserve">FIGURE A </t>
    </r>
    <r>
      <rPr>
        <sz val="8"/>
        <rFont val="Arial"/>
        <family val="2"/>
      </rPr>
      <t xml:space="preserve"> - MATERIAL OR UNIT</t>
    </r>
  </si>
  <si>
    <r>
      <t xml:space="preserve">Fill prices in </t>
    </r>
    <r>
      <rPr>
        <b/>
        <sz val="8"/>
        <color indexed="56"/>
        <rFont val="Arial"/>
        <family val="2"/>
      </rPr>
      <t>Figure A</t>
    </r>
    <r>
      <rPr>
        <b/>
        <sz val="8"/>
        <rFont val="Arial"/>
        <family val="2"/>
      </rPr>
      <t xml:space="preserve"> </t>
    </r>
  </si>
  <si>
    <t>B - AREAS</t>
  </si>
  <si>
    <t>D - SQUARE METERS COST &amp; PRICES CALCULATION</t>
  </si>
  <si>
    <t>C - QUANTITIES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</si>
</sst>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sz val="7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11"/>
      <color indexed="62"/>
      <name val="Arial"/>
      <family val="2"/>
    </font>
    <font>
      <b/>
      <sz val="11"/>
      <color indexed="60"/>
      <name val="Arial"/>
      <family val="2"/>
    </font>
    <font>
      <b/>
      <sz val="9"/>
      <color indexed="36"/>
      <name val="Arial"/>
      <family val="2"/>
    </font>
    <font>
      <b/>
      <sz val="10"/>
      <color indexed="60"/>
      <name val="Arial"/>
      <family val="2"/>
    </font>
    <font>
      <sz val="9"/>
      <color indexed="63"/>
      <name val="Arial"/>
      <family val="2"/>
    </font>
    <font>
      <b/>
      <sz val="8"/>
      <color indexed="60"/>
      <name val="Arial"/>
      <family val="2"/>
    </font>
    <font>
      <b/>
      <sz val="8"/>
      <color indexed="19"/>
      <name val="Arial"/>
      <family val="2"/>
    </font>
    <font>
      <b/>
      <sz val="8"/>
      <color indexed="17"/>
      <name val="Arial"/>
      <family val="2"/>
    </font>
    <font>
      <b/>
      <sz val="8"/>
      <color indexed="62"/>
      <name val="Arial"/>
      <family val="2"/>
    </font>
    <font>
      <b/>
      <sz val="8"/>
      <color indexed="30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 Black"/>
      <family val="2"/>
    </font>
    <font>
      <sz val="8"/>
      <color indexed="23"/>
      <name val="Arial Black"/>
      <family val="2"/>
    </font>
    <font>
      <sz val="8"/>
      <color indexed="30"/>
      <name val="Arial"/>
      <family val="2"/>
    </font>
    <font>
      <b/>
      <sz val="8"/>
      <color indexed="55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 Black"/>
      <family val="2"/>
    </font>
    <font>
      <sz val="8"/>
      <color indexed="23"/>
      <name val="Arial"/>
      <family val="2"/>
    </font>
    <font>
      <sz val="8"/>
      <color indexed="57"/>
      <name val="Arial Black"/>
      <family val="2"/>
    </font>
    <font>
      <b/>
      <sz val="8"/>
      <color indexed="60"/>
      <name val="Arial Black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6" tint="-0.24997000396251678"/>
      <name val="Arial"/>
      <family val="2"/>
    </font>
    <font>
      <b/>
      <sz val="9"/>
      <color rgb="FF002060"/>
      <name val="Arial"/>
      <family val="2"/>
    </font>
    <font>
      <b/>
      <sz val="9"/>
      <color rgb="FFC00000"/>
      <name val="Arial"/>
      <family val="2"/>
    </font>
    <font>
      <b/>
      <sz val="11"/>
      <color theme="3" tint="0.39998000860214233"/>
      <name val="Arial"/>
      <family val="2"/>
    </font>
    <font>
      <b/>
      <sz val="11"/>
      <color rgb="FFC00000"/>
      <name val="Arial"/>
      <family val="2"/>
    </font>
    <font>
      <b/>
      <sz val="9"/>
      <color rgb="FF7030A0"/>
      <name val="Arial"/>
      <family val="2"/>
    </font>
    <font>
      <b/>
      <sz val="10"/>
      <color rgb="FFC00000"/>
      <name val="Arial"/>
      <family val="2"/>
    </font>
    <font>
      <sz val="9"/>
      <color theme="1" tint="0.24998000264167786"/>
      <name val="Arial"/>
      <family val="2"/>
    </font>
    <font>
      <b/>
      <sz val="8"/>
      <color rgb="FFC00000"/>
      <name val="Arial"/>
      <family val="2"/>
    </font>
    <font>
      <b/>
      <sz val="8"/>
      <color theme="2" tint="-0.7499799728393555"/>
      <name val="Arial"/>
      <family val="2"/>
    </font>
    <font>
      <b/>
      <sz val="8"/>
      <color theme="6" tint="-0.4999699890613556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sz val="8"/>
      <color theme="1" tint="0.24998000264167786"/>
      <name val="Arial"/>
      <family val="2"/>
    </font>
    <font>
      <b/>
      <sz val="8"/>
      <color rgb="FFFF0000"/>
      <name val="Arial"/>
      <family val="2"/>
    </font>
    <font>
      <sz val="8"/>
      <color theme="5" tint="-0.24997000396251678"/>
      <name val="Arial"/>
      <family val="2"/>
    </font>
    <font>
      <sz val="8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sz val="8"/>
      <color theme="9" tint="-0.4999699890613556"/>
      <name val="Arial"/>
      <family val="2"/>
    </font>
    <font>
      <sz val="8"/>
      <color rgb="FFFF0000"/>
      <name val="Arial"/>
      <family val="2"/>
    </font>
    <font>
      <b/>
      <sz val="8"/>
      <color theme="5" tint="-0.24997000396251678"/>
      <name val="Arial"/>
      <family val="2"/>
    </font>
    <font>
      <sz val="8"/>
      <color theme="0" tint="-0.3499799966812134"/>
      <name val="Arial"/>
      <family val="2"/>
    </font>
    <font>
      <b/>
      <sz val="8"/>
      <color theme="4" tint="-0.24997000396251678"/>
      <name val="Arial"/>
      <family val="2"/>
    </font>
    <font>
      <b/>
      <sz val="8"/>
      <color theme="0" tint="-0.4999699890613556"/>
      <name val="Arial"/>
      <family val="2"/>
    </font>
    <font>
      <b/>
      <sz val="8"/>
      <color theme="0" tint="-0.4999699890613556"/>
      <name val="Arial Black"/>
      <family val="2"/>
    </font>
    <font>
      <sz val="8"/>
      <color theme="0" tint="-0.4999699890613556"/>
      <name val="Arial Black"/>
      <family val="2"/>
    </font>
    <font>
      <sz val="8"/>
      <color rgb="FF0070C0"/>
      <name val="Arial"/>
      <family val="2"/>
    </font>
    <font>
      <b/>
      <sz val="8"/>
      <color theme="0" tint="-0.3499799966812134"/>
      <name val="Arial"/>
      <family val="2"/>
    </font>
    <font>
      <sz val="8"/>
      <color rgb="FFC00000"/>
      <name val="Arial"/>
      <family val="2"/>
    </font>
    <font>
      <b/>
      <sz val="8"/>
      <color theme="6" tint="-0.24997000396251678"/>
      <name val="Arial"/>
      <family val="2"/>
    </font>
    <font>
      <b/>
      <sz val="8"/>
      <color theme="6" tint="-0.4999699890613556"/>
      <name val="Arial Black"/>
      <family val="2"/>
    </font>
    <font>
      <sz val="8"/>
      <color theme="1" tint="0.49998000264167786"/>
      <name val="Arial"/>
      <family val="2"/>
    </font>
    <font>
      <sz val="8"/>
      <color theme="6" tint="-0.24997000396251678"/>
      <name val="Arial Black"/>
      <family val="2"/>
    </font>
    <font>
      <b/>
      <sz val="8"/>
      <color rgb="FFC00000"/>
      <name val="Arial Black"/>
      <family val="2"/>
    </font>
    <font>
      <sz val="8"/>
      <color theme="0" tint="-0.4999699890613556"/>
      <name val="Arial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theme="2" tint="-0.4999699890613556"/>
      </left>
      <right>
        <color indexed="63"/>
      </right>
      <top style="medium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4999699890613556"/>
      </top>
      <bottom>
        <color indexed="63"/>
      </bottom>
    </border>
    <border>
      <left>
        <color indexed="63"/>
      </left>
      <right style="medium">
        <color theme="2" tint="-0.4999699890613556"/>
      </right>
      <top style="medium">
        <color theme="2" tint="-0.4999699890613556"/>
      </top>
      <bottom>
        <color indexed="63"/>
      </bottom>
    </border>
    <border>
      <left style="medium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4999699890613556"/>
      </right>
      <top>
        <color indexed="63"/>
      </top>
      <bottom>
        <color indexed="63"/>
      </bottom>
    </border>
    <border>
      <left style="medium">
        <color theme="2" tint="-0.4999699890613556"/>
      </left>
      <right>
        <color indexed="63"/>
      </right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>
        <color indexed="63"/>
      </top>
      <bottom style="medium">
        <color theme="2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4" fontId="81" fillId="0" borderId="11" xfId="0" applyNumberFormat="1" applyFont="1" applyBorder="1" applyAlignment="1">
      <alignment/>
    </xf>
    <xf numFmtId="0" fontId="81" fillId="0" borderId="11" xfId="0" applyFont="1" applyBorder="1" applyAlignment="1">
      <alignment/>
    </xf>
    <xf numFmtId="4" fontId="81" fillId="0" borderId="14" xfId="0" applyNumberFormat="1" applyFont="1" applyBorder="1" applyAlignment="1">
      <alignment/>
    </xf>
    <xf numFmtId="0" fontId="81" fillId="0" borderId="0" xfId="0" applyFont="1" applyAlignment="1">
      <alignment/>
    </xf>
    <xf numFmtId="4" fontId="81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2" fillId="0" borderId="17" xfId="0" applyFont="1" applyBorder="1" applyAlignment="1">
      <alignment/>
    </xf>
    <xf numFmtId="4" fontId="83" fillId="0" borderId="11" xfId="0" applyNumberFormat="1" applyFont="1" applyBorder="1" applyAlignment="1">
      <alignment/>
    </xf>
    <xf numFmtId="0" fontId="83" fillId="0" borderId="11" xfId="0" applyFont="1" applyBorder="1" applyAlignment="1">
      <alignment/>
    </xf>
    <xf numFmtId="0" fontId="82" fillId="0" borderId="18" xfId="0" applyFont="1" applyBorder="1" applyAlignment="1">
      <alignment/>
    </xf>
    <xf numFmtId="4" fontId="83" fillId="0" borderId="14" xfId="0" applyNumberFormat="1" applyFont="1" applyBorder="1" applyAlignment="1">
      <alignment/>
    </xf>
    <xf numFmtId="0" fontId="84" fillId="0" borderId="1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85" fillId="0" borderId="1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0" fillId="0" borderId="18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80" fillId="0" borderId="16" xfId="0" applyFont="1" applyBorder="1" applyAlignment="1">
      <alignment horizontal="center"/>
    </xf>
    <xf numFmtId="49" fontId="80" fillId="0" borderId="17" xfId="0" applyNumberFormat="1" applyFont="1" applyBorder="1" applyAlignment="1" quotePrefix="1">
      <alignment horizontal="center"/>
    </xf>
    <xf numFmtId="49" fontId="80" fillId="0" borderId="18" xfId="0" applyNumberFormat="1" applyFont="1" applyBorder="1" applyAlignment="1" quotePrefix="1">
      <alignment horizontal="center"/>
    </xf>
    <xf numFmtId="0" fontId="81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4" fontId="87" fillId="0" borderId="0" xfId="0" applyNumberFormat="1" applyFont="1" applyBorder="1" applyAlignment="1">
      <alignment/>
    </xf>
    <xf numFmtId="0" fontId="87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89" fillId="0" borderId="22" xfId="0" applyNumberFormat="1" applyFont="1" applyBorder="1" applyAlignment="1">
      <alignment/>
    </xf>
    <xf numFmtId="4" fontId="89" fillId="0" borderId="0" xfId="0" applyNumberFormat="1" applyFont="1" applyBorder="1" applyAlignment="1">
      <alignment/>
    </xf>
    <xf numFmtId="0" fontId="90" fillId="0" borderId="17" xfId="0" applyFont="1" applyBorder="1" applyAlignment="1">
      <alignment/>
    </xf>
    <xf numFmtId="4" fontId="87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8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4" fontId="89" fillId="0" borderId="2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49" fontId="91" fillId="0" borderId="0" xfId="0" applyNumberFormat="1" applyFont="1" applyBorder="1" applyAlignment="1">
      <alignment horizontal="right"/>
    </xf>
    <xf numFmtId="0" fontId="79" fillId="0" borderId="28" xfId="0" applyFont="1" applyBorder="1" applyAlignment="1">
      <alignment/>
    </xf>
    <xf numFmtId="49" fontId="92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/>
    </xf>
    <xf numFmtId="0" fontId="87" fillId="0" borderId="0" xfId="0" applyFont="1" applyBorder="1" applyAlignment="1">
      <alignment/>
    </xf>
    <xf numFmtId="0" fontId="90" fillId="0" borderId="18" xfId="0" applyFont="1" applyBorder="1" applyAlignment="1">
      <alignment/>
    </xf>
    <xf numFmtId="4" fontId="87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87" fillId="0" borderId="13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91" fillId="0" borderId="17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91" fillId="0" borderId="0" xfId="0" applyFont="1" applyBorder="1" applyAlignment="1">
      <alignment horizontal="right"/>
    </xf>
    <xf numFmtId="2" fontId="3" fillId="0" borderId="1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4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95" fillId="0" borderId="34" xfId="0" applyFont="1" applyBorder="1" applyAlignment="1">
      <alignment horizontal="center"/>
    </xf>
    <xf numFmtId="3" fontId="96" fillId="0" borderId="0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35" xfId="0" applyFont="1" applyBorder="1" applyAlignment="1">
      <alignment/>
    </xf>
    <xf numFmtId="1" fontId="96" fillId="0" borderId="35" xfId="0" applyNumberFormat="1" applyFont="1" applyBorder="1" applyAlignment="1">
      <alignment/>
    </xf>
    <xf numFmtId="4" fontId="97" fillId="0" borderId="28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95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3" fontId="96" fillId="0" borderId="3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96" fillId="0" borderId="0" xfId="0" applyFont="1" applyBorder="1" applyAlignment="1">
      <alignment/>
    </xf>
    <xf numFmtId="3" fontId="96" fillId="0" borderId="35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91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91" fillId="0" borderId="0" xfId="0" applyNumberFormat="1" applyFont="1" applyBorder="1" applyAlignment="1">
      <alignment horizontal="right"/>
    </xf>
    <xf numFmtId="0" fontId="91" fillId="0" borderId="18" xfId="0" applyFont="1" applyBorder="1" applyAlignment="1">
      <alignment horizontal="center"/>
    </xf>
    <xf numFmtId="0" fontId="9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91" fillId="0" borderId="0" xfId="0" applyFont="1" applyAlignment="1">
      <alignment horizontal="center"/>
    </xf>
    <xf numFmtId="4" fontId="87" fillId="0" borderId="10" xfId="0" applyNumberFormat="1" applyFont="1" applyBorder="1" applyAlignment="1">
      <alignment/>
    </xf>
    <xf numFmtId="0" fontId="91" fillId="0" borderId="16" xfId="0" applyFont="1" applyBorder="1" applyAlignment="1">
      <alignment horizontal="center"/>
    </xf>
    <xf numFmtId="49" fontId="91" fillId="0" borderId="17" xfId="0" applyNumberFormat="1" applyFont="1" applyBorder="1" applyAlignment="1" quotePrefix="1">
      <alignment horizontal="center"/>
    </xf>
    <xf numFmtId="49" fontId="91" fillId="0" borderId="18" xfId="0" applyNumberFormat="1" applyFont="1" applyBorder="1" applyAlignment="1" quotePrefix="1">
      <alignment horizontal="center"/>
    </xf>
    <xf numFmtId="4" fontId="87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89" fillId="0" borderId="28" xfId="0" applyFont="1" applyBorder="1" applyAlignment="1">
      <alignment/>
    </xf>
    <xf numFmtId="0" fontId="89" fillId="0" borderId="0" xfId="0" applyFont="1" applyBorder="1" applyAlignment="1">
      <alignment/>
    </xf>
    <xf numFmtId="4" fontId="96" fillId="0" borderId="0" xfId="0" applyNumberFormat="1" applyFont="1" applyBorder="1" applyAlignment="1">
      <alignment/>
    </xf>
    <xf numFmtId="0" fontId="95" fillId="0" borderId="41" xfId="0" applyFont="1" applyBorder="1" applyAlignment="1">
      <alignment horizontal="center"/>
    </xf>
    <xf numFmtId="3" fontId="96" fillId="0" borderId="42" xfId="0" applyNumberFormat="1" applyFont="1" applyBorder="1" applyAlignment="1">
      <alignment/>
    </xf>
    <xf numFmtId="0" fontId="95" fillId="0" borderId="42" xfId="0" applyFont="1" applyBorder="1" applyAlignment="1">
      <alignment horizontal="center"/>
    </xf>
    <xf numFmtId="1" fontId="96" fillId="0" borderId="43" xfId="0" applyNumberFormat="1" applyFont="1" applyBorder="1" applyAlignment="1">
      <alignment/>
    </xf>
    <xf numFmtId="0" fontId="98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9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89" fillId="0" borderId="45" xfId="0" applyNumberFormat="1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99" fillId="0" borderId="48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99" fillId="0" borderId="50" xfId="0" applyFont="1" applyBorder="1" applyAlignment="1">
      <alignment/>
    </xf>
    <xf numFmtId="0" fontId="99" fillId="0" borderId="0" xfId="0" applyFont="1" applyAlignment="1">
      <alignment/>
    </xf>
    <xf numFmtId="0" fontId="100" fillId="0" borderId="4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9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79" fillId="0" borderId="53" xfId="0" applyFont="1" applyBorder="1" applyAlignment="1">
      <alignment/>
    </xf>
    <xf numFmtId="0" fontId="95" fillId="0" borderId="38" xfId="0" applyFont="1" applyBorder="1" applyAlignment="1">
      <alignment horizontal="center"/>
    </xf>
    <xf numFmtId="0" fontId="96" fillId="0" borderId="39" xfId="0" applyFont="1" applyBorder="1" applyAlignment="1">
      <alignment/>
    </xf>
    <xf numFmtId="10" fontId="10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center"/>
    </xf>
    <xf numFmtId="0" fontId="10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4" fillId="0" borderId="15" xfId="0" applyFont="1" applyBorder="1" applyAlignment="1">
      <alignment/>
    </xf>
    <xf numFmtId="3" fontId="105" fillId="0" borderId="15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04" fillId="0" borderId="0" xfId="0" applyFont="1" applyBorder="1" applyAlignment="1">
      <alignment/>
    </xf>
    <xf numFmtId="3" fontId="106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105" fillId="0" borderId="15" xfId="0" applyFont="1" applyBorder="1" applyAlignment="1">
      <alignment/>
    </xf>
    <xf numFmtId="0" fontId="107" fillId="0" borderId="0" xfId="0" applyFont="1" applyBorder="1" applyAlignment="1">
      <alignment/>
    </xf>
    <xf numFmtId="3" fontId="99" fillId="0" borderId="0" xfId="0" applyNumberFormat="1" applyFont="1" applyBorder="1" applyAlignment="1">
      <alignment/>
    </xf>
    <xf numFmtId="3" fontId="101" fillId="0" borderId="0" xfId="0" applyNumberFormat="1" applyFont="1" applyBorder="1" applyAlignment="1">
      <alignment/>
    </xf>
    <xf numFmtId="0" fontId="104" fillId="0" borderId="0" xfId="0" applyFont="1" applyAlignment="1">
      <alignment/>
    </xf>
    <xf numFmtId="4" fontId="7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" fontId="94" fillId="0" borderId="0" xfId="0" applyNumberFormat="1" applyFont="1" applyBorder="1" applyAlignment="1">
      <alignment/>
    </xf>
    <xf numFmtId="4" fontId="89" fillId="0" borderId="0" xfId="0" applyNumberFormat="1" applyFont="1" applyBorder="1" applyAlignment="1">
      <alignment horizontal="right"/>
    </xf>
    <xf numFmtId="0" fontId="108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89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109" fillId="0" borderId="0" xfId="0" applyNumberFormat="1" applyFont="1" applyBorder="1" applyAlignment="1">
      <alignment/>
    </xf>
    <xf numFmtId="2" fontId="108" fillId="0" borderId="0" xfId="0" applyNumberFormat="1" applyFont="1" applyAlignment="1">
      <alignment/>
    </xf>
    <xf numFmtId="0" fontId="108" fillId="0" borderId="0" xfId="0" applyFont="1" applyBorder="1" applyAlignment="1">
      <alignment/>
    </xf>
    <xf numFmtId="0" fontId="105" fillId="0" borderId="0" xfId="0" applyFont="1" applyBorder="1" applyAlignment="1">
      <alignment/>
    </xf>
    <xf numFmtId="2" fontId="87" fillId="0" borderId="0" xfId="0" applyNumberFormat="1" applyFont="1" applyAlignment="1">
      <alignment/>
    </xf>
    <xf numFmtId="3" fontId="110" fillId="0" borderId="0" xfId="0" applyNumberFormat="1" applyFont="1" applyAlignment="1">
      <alignment/>
    </xf>
    <xf numFmtId="0" fontId="111" fillId="0" borderId="0" xfId="0" applyFont="1" applyBorder="1" applyAlignment="1">
      <alignment/>
    </xf>
    <xf numFmtId="0" fontId="111" fillId="0" borderId="0" xfId="0" applyFont="1" applyBorder="1" applyAlignment="1">
      <alignment horizontal="right"/>
    </xf>
    <xf numFmtId="0" fontId="111" fillId="0" borderId="0" xfId="0" applyFont="1" applyAlignment="1">
      <alignment/>
    </xf>
    <xf numFmtId="9" fontId="111" fillId="0" borderId="0" xfId="0" applyNumberFormat="1" applyFont="1" applyBorder="1" applyAlignment="1">
      <alignment/>
    </xf>
    <xf numFmtId="3" fontId="79" fillId="0" borderId="0" xfId="0" applyNumberFormat="1" applyFont="1" applyAlignment="1">
      <alignment/>
    </xf>
    <xf numFmtId="9" fontId="112" fillId="0" borderId="0" xfId="0" applyNumberFormat="1" applyFont="1" applyBorder="1" applyAlignment="1">
      <alignment horizontal="right"/>
    </xf>
    <xf numFmtId="3" fontId="10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3" fontId="105" fillId="0" borderId="0" xfId="0" applyNumberFormat="1" applyFont="1" applyBorder="1" applyAlignment="1">
      <alignment/>
    </xf>
    <xf numFmtId="0" fontId="113" fillId="0" borderId="0" xfId="0" applyFont="1" applyBorder="1" applyAlignment="1">
      <alignment horizontal="right"/>
    </xf>
    <xf numFmtId="3" fontId="113" fillId="0" borderId="0" xfId="0" applyNumberFormat="1" applyFont="1" applyAlignment="1">
      <alignment/>
    </xf>
    <xf numFmtId="0" fontId="113" fillId="0" borderId="0" xfId="0" applyFont="1" applyBorder="1" applyAlignment="1">
      <alignment horizontal="left"/>
    </xf>
    <xf numFmtId="2" fontId="108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06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06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90" fillId="0" borderId="12" xfId="0" applyFont="1" applyBorder="1" applyAlignment="1">
      <alignment/>
    </xf>
    <xf numFmtId="0" fontId="87" fillId="0" borderId="1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28" xfId="0" applyFont="1" applyBorder="1" applyAlignment="1">
      <alignment/>
    </xf>
    <xf numFmtId="2" fontId="79" fillId="0" borderId="0" xfId="0" applyNumberFormat="1" applyFont="1" applyBorder="1" applyAlignment="1">
      <alignment/>
    </xf>
    <xf numFmtId="4" fontId="10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14" fillId="0" borderId="17" xfId="0" applyFont="1" applyBorder="1" applyAlignment="1">
      <alignment/>
    </xf>
    <xf numFmtId="0" fontId="114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114" fillId="0" borderId="0" xfId="0" applyNumberFormat="1" applyFont="1" applyBorder="1" applyAlignment="1">
      <alignment horizontal="center"/>
    </xf>
    <xf numFmtId="4" fontId="99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47" xfId="0" applyFont="1" applyBorder="1" applyAlignment="1">
      <alignment horizontal="left"/>
    </xf>
    <xf numFmtId="0" fontId="105" fillId="0" borderId="15" xfId="0" applyFont="1" applyBorder="1" applyAlignment="1">
      <alignment/>
    </xf>
    <xf numFmtId="0" fontId="10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47625</xdr:rowOff>
    </xdr:from>
    <xdr:to>
      <xdr:col>5</xdr:col>
      <xdr:colOff>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2390775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9525</xdr:rowOff>
    </xdr:from>
    <xdr:to>
      <xdr:col>5</xdr:col>
      <xdr:colOff>2009775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5240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</xdr:row>
      <xdr:rowOff>0</xdr:rowOff>
    </xdr:from>
    <xdr:to>
      <xdr:col>21</xdr:col>
      <xdr:colOff>323850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95275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7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2.421875" style="54" customWidth="1"/>
    <col min="2" max="2" width="7.57421875" style="54" customWidth="1"/>
    <col min="3" max="3" width="10.421875" style="54" customWidth="1"/>
    <col min="4" max="4" width="9.140625" style="54" customWidth="1"/>
    <col min="5" max="5" width="8.8515625" style="54" customWidth="1"/>
    <col min="6" max="6" width="6.421875" style="54" customWidth="1"/>
    <col min="7" max="7" width="3.8515625" style="54" customWidth="1"/>
    <col min="8" max="8" width="9.28125" style="54" customWidth="1"/>
    <col min="9" max="9" width="10.57421875" style="54" customWidth="1"/>
    <col min="10" max="10" width="9.140625" style="54" hidden="1" customWidth="1"/>
    <col min="11" max="11" width="10.8515625" style="54" customWidth="1"/>
    <col min="12" max="12" width="7.28125" style="54" customWidth="1"/>
    <col min="13" max="13" width="4.421875" style="54" customWidth="1"/>
    <col min="14" max="14" width="2.140625" style="54" customWidth="1"/>
    <col min="15" max="16" width="9.140625" style="54" customWidth="1"/>
    <col min="17" max="17" width="12.57421875" style="54" customWidth="1"/>
    <col min="18" max="16384" width="9.140625" style="54" customWidth="1"/>
  </cols>
  <sheetData>
    <row r="1" ht="15" customHeight="1" thickBot="1"/>
    <row r="2" spans="1:14" ht="11.25">
      <c r="A2" s="62"/>
      <c r="B2" s="145"/>
      <c r="C2" s="145"/>
      <c r="D2" s="145"/>
      <c r="E2" s="145"/>
      <c r="F2" s="145"/>
      <c r="G2" s="145"/>
      <c r="H2" s="145"/>
      <c r="I2" s="145" t="s">
        <v>400</v>
      </c>
      <c r="J2" s="145"/>
      <c r="K2" s="145"/>
      <c r="L2" s="189">
        <f>('B-AREAS'!C8)</f>
        <v>7725.25</v>
      </c>
      <c r="M2" s="145"/>
      <c r="N2" s="190"/>
    </row>
    <row r="3" spans="1:14" ht="12.75">
      <c r="A3" s="191"/>
      <c r="B3" s="12"/>
      <c r="C3" s="12"/>
      <c r="D3" s="277" t="s">
        <v>17</v>
      </c>
      <c r="E3" s="278" t="s">
        <v>17</v>
      </c>
      <c r="F3" s="12"/>
      <c r="G3" s="12"/>
      <c r="H3" s="192">
        <v>2016</v>
      </c>
      <c r="I3" s="12" t="s">
        <v>103</v>
      </c>
      <c r="J3" s="12"/>
      <c r="K3" s="12"/>
      <c r="L3" s="8">
        <f>('B-AREAS'!C9)</f>
        <v>3959.75</v>
      </c>
      <c r="M3" s="12"/>
      <c r="N3" s="101"/>
    </row>
    <row r="4" spans="1:14" ht="11.25">
      <c r="A4" s="191"/>
      <c r="B4" s="12"/>
      <c r="C4" s="12"/>
      <c r="E4" s="12"/>
      <c r="F4" s="12"/>
      <c r="G4" s="12"/>
      <c r="H4" s="12"/>
      <c r="I4" s="12" t="s">
        <v>104</v>
      </c>
      <c r="J4" s="12"/>
      <c r="K4" s="12"/>
      <c r="L4" s="8">
        <f>('B-AREAS'!C12)</f>
        <v>5948.740000000001</v>
      </c>
      <c r="M4" s="12"/>
      <c r="N4" s="101"/>
    </row>
    <row r="5" spans="1:14" ht="11.25">
      <c r="A5" s="191"/>
      <c r="B5" s="12"/>
      <c r="C5" s="12"/>
      <c r="E5" s="12"/>
      <c r="F5" s="12"/>
      <c r="G5" s="12"/>
      <c r="H5" s="12"/>
      <c r="I5" s="12"/>
      <c r="J5" s="12"/>
      <c r="K5" s="12"/>
      <c r="L5" s="8"/>
      <c r="M5" s="12"/>
      <c r="N5" s="101"/>
    </row>
    <row r="6" spans="1:14" ht="15.75">
      <c r="A6" s="191"/>
      <c r="B6" s="12"/>
      <c r="C6" s="12"/>
      <c r="E6" s="12"/>
      <c r="F6" s="12"/>
      <c r="G6" s="12"/>
      <c r="H6" s="276" t="s">
        <v>533</v>
      </c>
      <c r="J6" s="12"/>
      <c r="K6" s="12"/>
      <c r="L6" s="12"/>
      <c r="M6" s="12"/>
      <c r="N6" s="101"/>
    </row>
    <row r="7" spans="1:14" ht="12.75">
      <c r="A7" s="191"/>
      <c r="B7" s="12"/>
      <c r="C7" s="12"/>
      <c r="E7" s="12"/>
      <c r="F7" s="12"/>
      <c r="G7" s="12"/>
      <c r="H7" s="88" t="s">
        <v>532</v>
      </c>
      <c r="I7" s="192"/>
      <c r="J7" s="12"/>
      <c r="K7" s="12"/>
      <c r="L7" s="12"/>
      <c r="M7" s="12"/>
      <c r="N7" s="101"/>
    </row>
    <row r="8" spans="1:14" ht="13.5" thickBot="1">
      <c r="A8" s="191"/>
      <c r="B8" s="193" t="s">
        <v>17</v>
      </c>
      <c r="C8" s="12"/>
      <c r="E8" s="12"/>
      <c r="F8" s="12"/>
      <c r="G8" s="12"/>
      <c r="H8" s="194" t="s">
        <v>26</v>
      </c>
      <c r="I8" s="194" t="s">
        <v>27</v>
      </c>
      <c r="J8" s="166"/>
      <c r="K8" s="195" t="s">
        <v>18</v>
      </c>
      <c r="L8" s="196" t="s">
        <v>514</v>
      </c>
      <c r="M8" s="196" t="s">
        <v>28</v>
      </c>
      <c r="N8" s="101"/>
    </row>
    <row r="9" spans="1:14" ht="12" thickBot="1">
      <c r="A9" s="191"/>
      <c r="B9" s="197" t="s">
        <v>17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01"/>
    </row>
    <row r="10" spans="1:14" ht="13.5" thickBot="1">
      <c r="A10" s="198"/>
      <c r="B10" s="199">
        <v>1</v>
      </c>
      <c r="C10" s="200" t="s">
        <v>30</v>
      </c>
      <c r="D10" s="58"/>
      <c r="E10" s="58"/>
      <c r="F10" s="58"/>
      <c r="G10" s="58"/>
      <c r="H10" s="58" t="s">
        <v>17</v>
      </c>
      <c r="I10" s="10" t="s">
        <v>17</v>
      </c>
      <c r="J10" s="58"/>
      <c r="K10" s="201">
        <f>SUM(K12:K32)</f>
        <v>1094132.35</v>
      </c>
      <c r="L10" s="58"/>
      <c r="M10" s="58"/>
      <c r="N10" s="202"/>
    </row>
    <row r="11" spans="1:14" ht="6" customHeight="1">
      <c r="A11" s="191"/>
      <c r="B11" s="64"/>
      <c r="C11" s="203"/>
      <c r="D11" s="12"/>
      <c r="E11" s="12"/>
      <c r="F11" s="12"/>
      <c r="G11" s="12"/>
      <c r="H11" s="12"/>
      <c r="I11" s="8"/>
      <c r="J11" s="12"/>
      <c r="K11" s="8"/>
      <c r="L11" s="12"/>
      <c r="M11" s="12"/>
      <c r="N11" s="101"/>
    </row>
    <row r="12" spans="1:16" ht="11.25" customHeight="1">
      <c r="A12" s="191"/>
      <c r="B12" s="64" t="s">
        <v>295</v>
      </c>
      <c r="C12" s="12" t="s">
        <v>100</v>
      </c>
      <c r="D12" s="12"/>
      <c r="E12" s="12"/>
      <c r="F12" s="12"/>
      <c r="G12" s="12"/>
      <c r="H12" s="68">
        <v>1</v>
      </c>
      <c r="I12" s="8">
        <v>141135</v>
      </c>
      <c r="J12" s="8"/>
      <c r="K12" s="8">
        <f>(H12*I12)</f>
        <v>141135</v>
      </c>
      <c r="L12" s="204">
        <v>0</v>
      </c>
      <c r="M12" s="204">
        <f>(L12*H12)</f>
        <v>0</v>
      </c>
      <c r="N12" s="101"/>
      <c r="O12" s="205"/>
      <c r="P12" s="203" t="s">
        <v>17</v>
      </c>
    </row>
    <row r="13" spans="1:16" ht="11.25" customHeight="1">
      <c r="A13" s="191"/>
      <c r="B13" s="64" t="s">
        <v>296</v>
      </c>
      <c r="C13" s="275" t="s">
        <v>531</v>
      </c>
      <c r="D13" s="12"/>
      <c r="E13" s="12"/>
      <c r="F13" s="12"/>
      <c r="G13" s="12"/>
      <c r="H13" s="68">
        <v>4</v>
      </c>
      <c r="I13" s="8">
        <v>1200</v>
      </c>
      <c r="J13" s="8"/>
      <c r="K13" s="8">
        <f aca="true" t="shared" si="0" ref="K13:K21">(H13*I13)</f>
        <v>4800</v>
      </c>
      <c r="L13" s="204">
        <v>0</v>
      </c>
      <c r="M13" s="204">
        <f aca="true" t="shared" si="1" ref="M13:M21">(L13*H13)</f>
        <v>0</v>
      </c>
      <c r="N13" s="101"/>
      <c r="O13" s="205"/>
      <c r="P13" s="203" t="s">
        <v>17</v>
      </c>
    </row>
    <row r="14" spans="1:16" ht="11.25" customHeight="1">
      <c r="A14" s="191"/>
      <c r="B14" s="64" t="s">
        <v>297</v>
      </c>
      <c r="C14" s="12" t="s">
        <v>24</v>
      </c>
      <c r="D14" s="12"/>
      <c r="E14" s="12"/>
      <c r="F14" s="12"/>
      <c r="G14" s="12"/>
      <c r="H14" s="68">
        <v>1</v>
      </c>
      <c r="I14" s="8">
        <v>5645</v>
      </c>
      <c r="J14" s="8"/>
      <c r="K14" s="8">
        <f t="shared" si="0"/>
        <v>5645</v>
      </c>
      <c r="L14" s="204">
        <v>0</v>
      </c>
      <c r="M14" s="204">
        <f t="shared" si="1"/>
        <v>0</v>
      </c>
      <c r="N14" s="101"/>
      <c r="O14" s="205"/>
      <c r="P14" s="203" t="s">
        <v>17</v>
      </c>
    </row>
    <row r="15" spans="1:16" ht="11.25" customHeight="1">
      <c r="A15" s="191"/>
      <c r="B15" s="64" t="s">
        <v>298</v>
      </c>
      <c r="C15" s="12" t="s">
        <v>106</v>
      </c>
      <c r="D15" s="12"/>
      <c r="E15" s="12"/>
      <c r="F15" s="12"/>
      <c r="G15" s="12"/>
      <c r="H15" s="68">
        <v>1</v>
      </c>
      <c r="I15" s="8">
        <v>84681</v>
      </c>
      <c r="J15" s="8"/>
      <c r="K15" s="8">
        <f t="shared" si="0"/>
        <v>84681</v>
      </c>
      <c r="L15" s="204">
        <v>0</v>
      </c>
      <c r="M15" s="204">
        <f t="shared" si="1"/>
        <v>0</v>
      </c>
      <c r="N15" s="101"/>
      <c r="O15" s="205"/>
      <c r="P15" s="203" t="s">
        <v>17</v>
      </c>
    </row>
    <row r="16" spans="1:16" ht="11.25" customHeight="1">
      <c r="A16" s="191"/>
      <c r="B16" s="64" t="s">
        <v>299</v>
      </c>
      <c r="C16" s="12" t="s">
        <v>2</v>
      </c>
      <c r="D16" s="12"/>
      <c r="E16" s="12"/>
      <c r="F16" s="12"/>
      <c r="G16" s="12"/>
      <c r="H16" s="206">
        <v>1</v>
      </c>
      <c r="I16" s="8">
        <v>5175</v>
      </c>
      <c r="J16" s="8"/>
      <c r="K16" s="8">
        <f t="shared" si="0"/>
        <v>5175</v>
      </c>
      <c r="L16" s="204">
        <v>0</v>
      </c>
      <c r="M16" s="204">
        <f t="shared" si="1"/>
        <v>0</v>
      </c>
      <c r="N16" s="101"/>
      <c r="O16" s="205"/>
      <c r="P16" s="203" t="s">
        <v>17</v>
      </c>
    </row>
    <row r="17" spans="1:16" ht="11.25" customHeight="1">
      <c r="A17" s="191"/>
      <c r="B17" s="64" t="s">
        <v>300</v>
      </c>
      <c r="C17" s="12" t="s">
        <v>51</v>
      </c>
      <c r="D17" s="12"/>
      <c r="E17" s="12"/>
      <c r="F17" s="12"/>
      <c r="G17" s="12"/>
      <c r="H17" s="68">
        <v>1</v>
      </c>
      <c r="I17" s="8">
        <v>2635</v>
      </c>
      <c r="J17" s="8"/>
      <c r="K17" s="8">
        <f t="shared" si="0"/>
        <v>2635</v>
      </c>
      <c r="L17" s="204">
        <v>0</v>
      </c>
      <c r="M17" s="204">
        <f t="shared" si="1"/>
        <v>0</v>
      </c>
      <c r="N17" s="101"/>
      <c r="O17" s="205"/>
      <c r="P17" s="203" t="s">
        <v>17</v>
      </c>
    </row>
    <row r="18" spans="1:16" ht="11.25" customHeight="1">
      <c r="A18" s="191"/>
      <c r="B18" s="64" t="s">
        <v>301</v>
      </c>
      <c r="C18" s="12" t="s">
        <v>45</v>
      </c>
      <c r="D18" s="12"/>
      <c r="E18" s="12"/>
      <c r="F18" s="12"/>
      <c r="G18" s="12"/>
      <c r="H18" s="206">
        <v>1</v>
      </c>
      <c r="I18" s="8">
        <v>9409</v>
      </c>
      <c r="J18" s="8"/>
      <c r="K18" s="8">
        <f t="shared" si="0"/>
        <v>9409</v>
      </c>
      <c r="L18" s="204">
        <v>0</v>
      </c>
      <c r="M18" s="204">
        <f t="shared" si="1"/>
        <v>0</v>
      </c>
      <c r="N18" s="101"/>
      <c r="O18" s="205"/>
      <c r="P18" s="203" t="s">
        <v>17</v>
      </c>
    </row>
    <row r="19" spans="1:16" ht="11.25" customHeight="1">
      <c r="A19" s="191"/>
      <c r="B19" s="64" t="s">
        <v>302</v>
      </c>
      <c r="C19" s="12" t="s">
        <v>4</v>
      </c>
      <c r="D19" s="12"/>
      <c r="E19" s="12"/>
      <c r="F19" s="12"/>
      <c r="G19" s="12"/>
      <c r="H19" s="68">
        <v>2</v>
      </c>
      <c r="I19" s="8">
        <v>3764</v>
      </c>
      <c r="J19" s="8"/>
      <c r="K19" s="8">
        <f t="shared" si="0"/>
        <v>7528</v>
      </c>
      <c r="L19" s="204">
        <v>0</v>
      </c>
      <c r="M19" s="204">
        <f t="shared" si="1"/>
        <v>0</v>
      </c>
      <c r="N19" s="101"/>
      <c r="O19" s="205"/>
      <c r="P19" s="203" t="s">
        <v>17</v>
      </c>
    </row>
    <row r="20" spans="1:16" ht="11.25" customHeight="1">
      <c r="A20" s="191"/>
      <c r="B20" s="64" t="s">
        <v>303</v>
      </c>
      <c r="C20" s="12" t="s">
        <v>5</v>
      </c>
      <c r="D20" s="12"/>
      <c r="E20" s="12"/>
      <c r="F20" s="12"/>
      <c r="G20" s="12"/>
      <c r="H20" s="206">
        <v>2</v>
      </c>
      <c r="I20" s="8">
        <v>1176</v>
      </c>
      <c r="J20" s="8"/>
      <c r="K20" s="8">
        <f t="shared" si="0"/>
        <v>2352</v>
      </c>
      <c r="L20" s="204">
        <v>0</v>
      </c>
      <c r="M20" s="204">
        <f t="shared" si="1"/>
        <v>0</v>
      </c>
      <c r="N20" s="101"/>
      <c r="O20" s="205"/>
      <c r="P20" s="203" t="s">
        <v>17</v>
      </c>
    </row>
    <row r="21" spans="1:16" ht="11.25" customHeight="1">
      <c r="A21" s="191"/>
      <c r="B21" s="64" t="s">
        <v>304</v>
      </c>
      <c r="C21" s="12" t="s">
        <v>6</v>
      </c>
      <c r="D21" s="12"/>
      <c r="E21" s="12"/>
      <c r="F21" s="12"/>
      <c r="G21" s="12"/>
      <c r="H21" s="206">
        <v>2</v>
      </c>
      <c r="I21" s="8">
        <v>705</v>
      </c>
      <c r="J21" s="8"/>
      <c r="K21" s="8">
        <f t="shared" si="0"/>
        <v>1410</v>
      </c>
      <c r="L21" s="204">
        <v>0</v>
      </c>
      <c r="M21" s="204">
        <f t="shared" si="1"/>
        <v>0</v>
      </c>
      <c r="N21" s="101"/>
      <c r="O21" s="205"/>
      <c r="P21" s="203" t="s">
        <v>17</v>
      </c>
    </row>
    <row r="22" spans="1:16" ht="11.25" customHeight="1">
      <c r="A22" s="191"/>
      <c r="B22" s="64"/>
      <c r="C22" s="12"/>
      <c r="D22" s="12"/>
      <c r="E22" s="12"/>
      <c r="F22" s="12"/>
      <c r="G22" s="12"/>
      <c r="H22" s="206" t="s">
        <v>17</v>
      </c>
      <c r="I22" s="8"/>
      <c r="J22" s="8"/>
      <c r="K22" s="8"/>
      <c r="L22" s="204"/>
      <c r="M22" s="204"/>
      <c r="N22" s="101"/>
      <c r="O22" s="205"/>
      <c r="P22" s="203" t="s">
        <v>17</v>
      </c>
    </row>
    <row r="23" spans="1:16" ht="11.25" customHeight="1">
      <c r="A23" s="191"/>
      <c r="B23" s="64" t="s">
        <v>305</v>
      </c>
      <c r="C23" s="12" t="s">
        <v>422</v>
      </c>
      <c r="D23" s="12"/>
      <c r="E23" s="12"/>
      <c r="F23" s="12"/>
      <c r="G23" s="12"/>
      <c r="H23" s="68">
        <f>('B-AREAS'!C17)</f>
        <v>1791.5</v>
      </c>
      <c r="I23" s="8">
        <v>245</v>
      </c>
      <c r="J23" s="8"/>
      <c r="K23" s="8">
        <f>(H23*I23)</f>
        <v>438917.5</v>
      </c>
      <c r="L23" s="204">
        <v>0</v>
      </c>
      <c r="M23" s="204">
        <f>(L23*H23)</f>
        <v>0</v>
      </c>
      <c r="N23" s="101"/>
      <c r="O23" s="205"/>
      <c r="P23" s="203" t="s">
        <v>17</v>
      </c>
    </row>
    <row r="24" spans="1:16" ht="11.25" customHeight="1">
      <c r="A24" s="191"/>
      <c r="B24" s="64" t="s">
        <v>306</v>
      </c>
      <c r="C24" s="12" t="s">
        <v>25</v>
      </c>
      <c r="D24" s="12"/>
      <c r="E24" s="12"/>
      <c r="F24" s="12"/>
      <c r="G24" s="12"/>
      <c r="H24" s="68">
        <v>1757.8</v>
      </c>
      <c r="I24" s="68">
        <v>3.25</v>
      </c>
      <c r="J24" s="8"/>
      <c r="K24" s="8">
        <f>(H24*I24)</f>
        <v>5712.849999999999</v>
      </c>
      <c r="L24" s="204">
        <v>0</v>
      </c>
      <c r="M24" s="204">
        <f>(L24*H24)</f>
        <v>0</v>
      </c>
      <c r="N24" s="101"/>
      <c r="O24" s="205"/>
      <c r="P24" s="203" t="s">
        <v>17</v>
      </c>
    </row>
    <row r="25" spans="1:16" ht="11.25" customHeight="1">
      <c r="A25" s="191"/>
      <c r="B25" s="64"/>
      <c r="C25" s="12"/>
      <c r="D25" s="12"/>
      <c r="E25" s="12"/>
      <c r="F25" s="12"/>
      <c r="G25" s="12"/>
      <c r="H25" s="68" t="s">
        <v>17</v>
      </c>
      <c r="I25" s="8"/>
      <c r="J25" s="8"/>
      <c r="K25" s="8"/>
      <c r="L25" s="204"/>
      <c r="M25" s="204"/>
      <c r="N25" s="101"/>
      <c r="O25" s="205"/>
      <c r="P25" s="203" t="s">
        <v>17</v>
      </c>
    </row>
    <row r="26" spans="1:16" ht="11.25" customHeight="1">
      <c r="A26" s="191"/>
      <c r="B26" s="64" t="s">
        <v>307</v>
      </c>
      <c r="C26" s="12" t="s">
        <v>294</v>
      </c>
      <c r="D26" s="12"/>
      <c r="E26" s="12"/>
      <c r="F26" s="12"/>
      <c r="G26" s="12"/>
      <c r="H26" s="70">
        <f>('C-QUANTITY'!N9)</f>
        <v>640</v>
      </c>
      <c r="I26" s="8">
        <v>83</v>
      </c>
      <c r="J26" s="8"/>
      <c r="K26" s="8">
        <f>(H26*I26)</f>
        <v>53120</v>
      </c>
      <c r="L26" s="204">
        <v>0</v>
      </c>
      <c r="M26" s="204">
        <f>(L26*H26)</f>
        <v>0</v>
      </c>
      <c r="N26" s="101"/>
      <c r="O26" s="205"/>
      <c r="P26" s="203" t="s">
        <v>19</v>
      </c>
    </row>
    <row r="27" spans="1:16" ht="11.25" customHeight="1">
      <c r="A27" s="191"/>
      <c r="B27" s="64" t="s">
        <v>308</v>
      </c>
      <c r="C27" s="12" t="s">
        <v>22</v>
      </c>
      <c r="D27" s="12"/>
      <c r="E27" s="12"/>
      <c r="F27" s="12"/>
      <c r="G27" s="12"/>
      <c r="H27" s="68">
        <v>50</v>
      </c>
      <c r="I27" s="8">
        <v>47</v>
      </c>
      <c r="J27" s="8"/>
      <c r="K27" s="8">
        <f>(H27*I27)</f>
        <v>2350</v>
      </c>
      <c r="L27" s="204">
        <v>0</v>
      </c>
      <c r="M27" s="204">
        <f>(L27*H27)</f>
        <v>0</v>
      </c>
      <c r="N27" s="101"/>
      <c r="O27" s="205"/>
      <c r="P27" s="203" t="s">
        <v>17</v>
      </c>
    </row>
    <row r="28" spans="1:16" ht="11.25" customHeight="1">
      <c r="A28" s="191"/>
      <c r="B28" s="64" t="s">
        <v>309</v>
      </c>
      <c r="C28" s="12" t="s">
        <v>0</v>
      </c>
      <c r="D28" s="12"/>
      <c r="E28" s="12"/>
      <c r="F28" s="12"/>
      <c r="G28" s="12"/>
      <c r="H28" s="68">
        <v>1</v>
      </c>
      <c r="I28" s="8">
        <v>2352</v>
      </c>
      <c r="J28" s="8"/>
      <c r="K28" s="8">
        <f>(H28*I28)</f>
        <v>2352</v>
      </c>
      <c r="L28" s="204">
        <v>0</v>
      </c>
      <c r="M28" s="204">
        <f>(L28*H28)</f>
        <v>0</v>
      </c>
      <c r="N28" s="101"/>
      <c r="O28" s="205"/>
      <c r="P28" s="203" t="s">
        <v>17</v>
      </c>
    </row>
    <row r="29" spans="1:16" ht="11.25" customHeight="1">
      <c r="A29" s="191"/>
      <c r="B29" s="64"/>
      <c r="C29" s="12"/>
      <c r="D29" s="12"/>
      <c r="E29" s="12"/>
      <c r="F29" s="12"/>
      <c r="G29" s="12"/>
      <c r="H29" s="68"/>
      <c r="I29" s="8"/>
      <c r="J29" s="8"/>
      <c r="K29" s="8"/>
      <c r="L29" s="204"/>
      <c r="M29" s="204"/>
      <c r="N29" s="101"/>
      <c r="O29" s="205"/>
      <c r="P29" s="203" t="s">
        <v>17</v>
      </c>
    </row>
    <row r="30" spans="1:16" ht="11.25" customHeight="1">
      <c r="A30" s="191"/>
      <c r="B30" s="64" t="s">
        <v>310</v>
      </c>
      <c r="C30" s="12" t="s">
        <v>101</v>
      </c>
      <c r="D30" s="12"/>
      <c r="E30" s="12"/>
      <c r="F30" s="12"/>
      <c r="G30" s="12"/>
      <c r="H30" s="68">
        <v>1</v>
      </c>
      <c r="I30" s="8">
        <v>310498</v>
      </c>
      <c r="J30" s="8"/>
      <c r="K30" s="8">
        <f>(H30*I30)</f>
        <v>310498</v>
      </c>
      <c r="L30" s="204">
        <v>0</v>
      </c>
      <c r="M30" s="204">
        <f>(L30*H30)</f>
        <v>0</v>
      </c>
      <c r="N30" s="101"/>
      <c r="O30" s="205"/>
      <c r="P30" s="203" t="s">
        <v>17</v>
      </c>
    </row>
    <row r="31" spans="1:16" ht="11.25" customHeight="1">
      <c r="A31" s="191"/>
      <c r="B31" s="64"/>
      <c r="C31" s="12"/>
      <c r="D31" s="12"/>
      <c r="E31" s="12"/>
      <c r="F31" s="12"/>
      <c r="G31" s="12"/>
      <c r="H31" s="68"/>
      <c r="I31" s="8"/>
      <c r="J31" s="8"/>
      <c r="K31" s="8"/>
      <c r="L31" s="204"/>
      <c r="M31" s="204"/>
      <c r="N31" s="101"/>
      <c r="O31" s="205"/>
      <c r="P31" s="203" t="s">
        <v>17</v>
      </c>
    </row>
    <row r="32" spans="1:16" ht="11.25" customHeight="1">
      <c r="A32" s="191"/>
      <c r="B32" s="207" t="s">
        <v>409</v>
      </c>
      <c r="C32" s="12" t="s">
        <v>99</v>
      </c>
      <c r="D32" s="12"/>
      <c r="E32" s="12"/>
      <c r="F32" s="12"/>
      <c r="G32" s="12"/>
      <c r="H32" s="68">
        <v>1</v>
      </c>
      <c r="I32" s="8">
        <v>16412</v>
      </c>
      <c r="J32" s="8"/>
      <c r="K32" s="8">
        <f>(H32*I32)</f>
        <v>16412</v>
      </c>
      <c r="L32" s="204">
        <v>0</v>
      </c>
      <c r="M32" s="204">
        <f>(L32*H32)</f>
        <v>0</v>
      </c>
      <c r="N32" s="101"/>
      <c r="O32" s="205"/>
      <c r="P32" s="203" t="s">
        <v>17</v>
      </c>
    </row>
    <row r="33" spans="1:14" ht="5.25" customHeight="1" thickBot="1">
      <c r="A33" s="191"/>
      <c r="B33" s="12"/>
      <c r="C33" s="12"/>
      <c r="D33" s="12"/>
      <c r="E33" s="12"/>
      <c r="F33" s="12"/>
      <c r="G33" s="12"/>
      <c r="H33" s="12"/>
      <c r="I33" s="8"/>
      <c r="J33" s="12"/>
      <c r="K33" s="8"/>
      <c r="L33" s="12"/>
      <c r="M33" s="12"/>
      <c r="N33" s="101"/>
    </row>
    <row r="34" spans="1:14" ht="13.5" thickBot="1">
      <c r="A34" s="198"/>
      <c r="B34" s="199">
        <v>2</v>
      </c>
      <c r="C34" s="208" t="s">
        <v>12</v>
      </c>
      <c r="D34" s="58"/>
      <c r="E34" s="58"/>
      <c r="F34" s="58"/>
      <c r="G34" s="58"/>
      <c r="H34" s="58" t="s">
        <v>17</v>
      </c>
      <c r="I34" s="10"/>
      <c r="J34" s="58"/>
      <c r="K34" s="201">
        <f>(K36+K74+K109)</f>
        <v>3404864.3636212545</v>
      </c>
      <c r="L34" s="58"/>
      <c r="M34" s="58"/>
      <c r="N34" s="202"/>
    </row>
    <row r="35" spans="1:14" ht="11.25">
      <c r="A35" s="191"/>
      <c r="B35" s="12"/>
      <c r="C35" s="12"/>
      <c r="D35" s="12"/>
      <c r="E35" s="12"/>
      <c r="F35" s="12"/>
      <c r="G35" s="12"/>
      <c r="H35" s="12" t="s">
        <v>19</v>
      </c>
      <c r="I35" s="8"/>
      <c r="J35" s="12"/>
      <c r="K35" s="8"/>
      <c r="L35" s="12"/>
      <c r="M35" s="12"/>
      <c r="N35" s="101"/>
    </row>
    <row r="36" spans="1:16" ht="12.75">
      <c r="A36" s="191"/>
      <c r="B36" s="64" t="s">
        <v>46</v>
      </c>
      <c r="C36" s="209" t="s">
        <v>75</v>
      </c>
      <c r="D36" s="12"/>
      <c r="E36" s="12"/>
      <c r="F36" s="186">
        <f>(K36/K34)</f>
        <v>0.6454537182455933</v>
      </c>
      <c r="G36" s="12"/>
      <c r="H36" s="61" t="s">
        <v>407</v>
      </c>
      <c r="I36" s="210" t="s">
        <v>60</v>
      </c>
      <c r="J36" s="12"/>
      <c r="K36" s="211">
        <f>SUM(K38:K66)</f>
        <v>2197682.3636212545</v>
      </c>
      <c r="L36" s="12"/>
      <c r="M36" s="12"/>
      <c r="N36" s="101"/>
      <c r="P36" s="212"/>
    </row>
    <row r="37" spans="1:16" ht="4.5" customHeight="1">
      <c r="A37" s="191"/>
      <c r="B37" s="64"/>
      <c r="C37" s="209"/>
      <c r="D37" s="12"/>
      <c r="E37" s="12"/>
      <c r="F37" s="12"/>
      <c r="G37" s="12"/>
      <c r="H37" s="213" t="s">
        <v>17</v>
      </c>
      <c r="I37" s="8"/>
      <c r="J37" s="12"/>
      <c r="K37" s="8"/>
      <c r="L37" s="12"/>
      <c r="M37" s="12"/>
      <c r="N37" s="101"/>
      <c r="P37" s="212"/>
    </row>
    <row r="38" spans="1:16" ht="11.25">
      <c r="A38" s="191"/>
      <c r="B38" s="214" t="s">
        <v>311</v>
      </c>
      <c r="C38" s="12" t="s">
        <v>109</v>
      </c>
      <c r="D38" s="12"/>
      <c r="E38" s="12"/>
      <c r="F38" s="12"/>
      <c r="G38" s="12"/>
      <c r="H38" s="70">
        <f>('B-AREAS'!C17)</f>
        <v>1791.5</v>
      </c>
      <c r="I38" s="274">
        <f>('D-SQM COST '!N321)</f>
        <v>15</v>
      </c>
      <c r="J38" s="8"/>
      <c r="K38" s="8">
        <f>(H38*I38)</f>
        <v>26872.5</v>
      </c>
      <c r="L38" s="204">
        <v>0</v>
      </c>
      <c r="M38" s="204">
        <f>(L38*H38)</f>
        <v>0</v>
      </c>
      <c r="N38" s="101"/>
      <c r="O38" s="215"/>
      <c r="P38" s="12"/>
    </row>
    <row r="39" spans="1:16" ht="11.25">
      <c r="A39" s="191"/>
      <c r="B39" s="214" t="s">
        <v>312</v>
      </c>
      <c r="C39" s="216" t="s">
        <v>58</v>
      </c>
      <c r="D39" s="12"/>
      <c r="E39" s="12"/>
      <c r="F39" s="12"/>
      <c r="G39" s="12"/>
      <c r="H39" s="70">
        <f>('C-QUANTITY'!N11)</f>
        <v>749.9399999999999</v>
      </c>
      <c r="I39" s="274">
        <f>('D-SQM COST '!N322)</f>
        <v>185</v>
      </c>
      <c r="J39" s="8"/>
      <c r="K39" s="8">
        <f aca="true" t="shared" si="2" ref="K39:K66">(H39*I39)</f>
        <v>138738.9</v>
      </c>
      <c r="L39" s="204">
        <v>0</v>
      </c>
      <c r="M39" s="204">
        <f aca="true" t="shared" si="3" ref="M39:M66">(L39*H39)</f>
        <v>0</v>
      </c>
      <c r="N39" s="101"/>
      <c r="O39" s="215"/>
      <c r="P39" s="12"/>
    </row>
    <row r="40" spans="1:16" ht="11.25">
      <c r="A40" s="191"/>
      <c r="B40" s="214" t="s">
        <v>313</v>
      </c>
      <c r="C40" s="216" t="s">
        <v>59</v>
      </c>
      <c r="D40" s="12"/>
      <c r="E40" s="12"/>
      <c r="F40" s="12"/>
      <c r="G40" s="12"/>
      <c r="H40" s="70">
        <f>('C-QUANTITY'!N15)</f>
        <v>273694.13899999997</v>
      </c>
      <c r="I40" s="274">
        <f>('D-SQM COST '!N323)</f>
        <v>2.25</v>
      </c>
      <c r="J40" s="8"/>
      <c r="K40" s="8">
        <f t="shared" si="2"/>
        <v>615811.8127499999</v>
      </c>
      <c r="L40" s="204">
        <v>0</v>
      </c>
      <c r="M40" s="204">
        <f t="shared" si="3"/>
        <v>0</v>
      </c>
      <c r="N40" s="101"/>
      <c r="O40" s="215"/>
      <c r="P40" s="12"/>
    </row>
    <row r="41" spans="1:16" ht="11.25">
      <c r="A41" s="191"/>
      <c r="B41" s="214" t="s">
        <v>314</v>
      </c>
      <c r="C41" s="216" t="s">
        <v>519</v>
      </c>
      <c r="D41" s="12"/>
      <c r="E41" s="12"/>
      <c r="F41" s="12"/>
      <c r="G41" s="12"/>
      <c r="H41" s="70">
        <f>('C-QUANTITY'!N26)</f>
        <v>795.34</v>
      </c>
      <c r="I41" s="274">
        <f>('D-SQM COST '!N324)</f>
        <v>135</v>
      </c>
      <c r="J41" s="8"/>
      <c r="K41" s="8">
        <f t="shared" si="2"/>
        <v>107370.90000000001</v>
      </c>
      <c r="L41" s="204">
        <v>0</v>
      </c>
      <c r="M41" s="204">
        <f t="shared" si="3"/>
        <v>0</v>
      </c>
      <c r="N41" s="101"/>
      <c r="O41" s="215"/>
      <c r="P41" s="12"/>
    </row>
    <row r="42" spans="1:16" ht="11.25">
      <c r="A42" s="191"/>
      <c r="B42" s="214" t="s">
        <v>315</v>
      </c>
      <c r="C42" s="216" t="s">
        <v>411</v>
      </c>
      <c r="D42" s="12"/>
      <c r="E42" s="12"/>
      <c r="F42" s="12"/>
      <c r="G42" s="12"/>
      <c r="H42" s="70">
        <f>('C-QUANTITY'!N29)</f>
        <v>1018.92</v>
      </c>
      <c r="I42" s="274">
        <f>('D-SQM COST '!N325)</f>
        <v>55</v>
      </c>
      <c r="J42" s="8"/>
      <c r="K42" s="8">
        <f>(H42*I42)</f>
        <v>56040.6</v>
      </c>
      <c r="L42" s="204">
        <v>0</v>
      </c>
      <c r="M42" s="204">
        <f>(L42*H42)</f>
        <v>0</v>
      </c>
      <c r="N42" s="101"/>
      <c r="O42" s="215"/>
      <c r="P42" s="12"/>
    </row>
    <row r="43" spans="1:16" ht="11.25">
      <c r="A43" s="191"/>
      <c r="B43" s="214" t="s">
        <v>316</v>
      </c>
      <c r="C43" s="216" t="s">
        <v>93</v>
      </c>
      <c r="D43" s="12"/>
      <c r="E43" s="12"/>
      <c r="F43" s="12"/>
      <c r="G43" s="12"/>
      <c r="H43" s="70">
        <f>('C-QUANTITY'!N35)</f>
        <v>94.734</v>
      </c>
      <c r="I43" s="274">
        <f>('D-SQM COST '!N326)</f>
        <v>110</v>
      </c>
      <c r="J43" s="8"/>
      <c r="K43" s="8">
        <f t="shared" si="2"/>
        <v>10420.74</v>
      </c>
      <c r="L43" s="204">
        <v>0</v>
      </c>
      <c r="M43" s="204">
        <f t="shared" si="3"/>
        <v>0</v>
      </c>
      <c r="N43" s="101"/>
      <c r="O43" s="215"/>
      <c r="P43" s="12"/>
    </row>
    <row r="44" spans="1:16" ht="11.25">
      <c r="A44" s="191"/>
      <c r="B44" s="214" t="s">
        <v>317</v>
      </c>
      <c r="C44" s="216" t="s">
        <v>414</v>
      </c>
      <c r="D44" s="12"/>
      <c r="E44" s="12"/>
      <c r="F44" s="12"/>
      <c r="G44" s="12"/>
      <c r="H44" s="70">
        <f>('C-QUANTITY'!N41)</f>
        <v>2168.2500000000014</v>
      </c>
      <c r="I44" s="274">
        <f>('D-SQM COST '!N327)</f>
        <v>85</v>
      </c>
      <c r="J44" s="8"/>
      <c r="K44" s="8">
        <f t="shared" si="2"/>
        <v>184301.25000000012</v>
      </c>
      <c r="L44" s="204">
        <v>0</v>
      </c>
      <c r="M44" s="204">
        <f t="shared" si="3"/>
        <v>0</v>
      </c>
      <c r="N44" s="101"/>
      <c r="O44" s="215"/>
      <c r="P44" s="12"/>
    </row>
    <row r="45" spans="1:16" ht="11.25">
      <c r="A45" s="191"/>
      <c r="B45" s="214" t="s">
        <v>318</v>
      </c>
      <c r="C45" s="12" t="s">
        <v>419</v>
      </c>
      <c r="D45" s="12"/>
      <c r="E45" s="12"/>
      <c r="F45" s="12"/>
      <c r="G45" s="12"/>
      <c r="H45" s="70">
        <f>('C-QUANTITY'!N45)</f>
        <v>3384.2200000000003</v>
      </c>
      <c r="I45" s="274">
        <f>('D-SQM COST '!N328)</f>
        <v>105</v>
      </c>
      <c r="J45" s="8"/>
      <c r="K45" s="8">
        <f t="shared" si="2"/>
        <v>355343.10000000003</v>
      </c>
      <c r="L45" s="204">
        <v>0</v>
      </c>
      <c r="M45" s="204">
        <f t="shared" si="3"/>
        <v>0</v>
      </c>
      <c r="N45" s="101"/>
      <c r="O45" s="215"/>
      <c r="P45" s="12"/>
    </row>
    <row r="46" spans="1:16" ht="11.25">
      <c r="A46" s="191"/>
      <c r="B46" s="214" t="s">
        <v>319</v>
      </c>
      <c r="C46" s="12" t="s">
        <v>420</v>
      </c>
      <c r="D46" s="12"/>
      <c r="E46" s="12"/>
      <c r="F46" s="12"/>
      <c r="G46" s="12"/>
      <c r="H46" s="70">
        <f>('C-QUANTITY'!N48)</f>
        <v>594.58</v>
      </c>
      <c r="I46" s="274">
        <f>('D-SQM COST '!N329)</f>
        <v>35</v>
      </c>
      <c r="J46" s="8"/>
      <c r="K46" s="8">
        <f t="shared" si="2"/>
        <v>20810.300000000003</v>
      </c>
      <c r="L46" s="204">
        <v>0</v>
      </c>
      <c r="M46" s="204">
        <f>(L46*H46)</f>
        <v>0</v>
      </c>
      <c r="N46" s="101"/>
      <c r="O46" s="215"/>
      <c r="P46" s="12"/>
    </row>
    <row r="47" spans="1:14" ht="11.25">
      <c r="A47" s="191"/>
      <c r="B47" s="214" t="s">
        <v>320</v>
      </c>
      <c r="C47" s="216" t="s">
        <v>416</v>
      </c>
      <c r="D47" s="12"/>
      <c r="E47" s="12"/>
      <c r="F47" s="12"/>
      <c r="G47" s="12"/>
      <c r="H47" s="70">
        <f>('C-QUANTITY'!N63)</f>
        <v>2497.55</v>
      </c>
      <c r="I47" s="274">
        <f>('D-SQM COST '!N330)</f>
        <v>85</v>
      </c>
      <c r="J47" s="8"/>
      <c r="K47" s="8">
        <f t="shared" si="2"/>
        <v>212291.75000000003</v>
      </c>
      <c r="L47" s="204">
        <v>0</v>
      </c>
      <c r="M47" s="204">
        <f t="shared" si="3"/>
        <v>0</v>
      </c>
      <c r="N47" s="101"/>
    </row>
    <row r="48" spans="1:16" ht="11.25">
      <c r="A48" s="191"/>
      <c r="B48" s="214" t="s">
        <v>321</v>
      </c>
      <c r="C48" s="216" t="s">
        <v>448</v>
      </c>
      <c r="D48" s="12"/>
      <c r="E48" s="12"/>
      <c r="F48" s="12"/>
      <c r="G48" s="12"/>
      <c r="H48" s="70">
        <f>('C-QUANTITY'!N69)</f>
        <v>236.10000000000002</v>
      </c>
      <c r="I48" s="217">
        <f>('D-SQM COST '!P64)</f>
        <v>174.54557894736843</v>
      </c>
      <c r="J48" s="8"/>
      <c r="K48" s="8">
        <f t="shared" si="2"/>
        <v>41210.21118947369</v>
      </c>
      <c r="L48" s="204">
        <v>0</v>
      </c>
      <c r="M48" s="204">
        <f t="shared" si="3"/>
        <v>0</v>
      </c>
      <c r="N48" s="101"/>
      <c r="O48" s="215"/>
      <c r="P48" s="12"/>
    </row>
    <row r="49" spans="1:16" ht="11.25">
      <c r="A49" s="191"/>
      <c r="B49" s="214" t="s">
        <v>322</v>
      </c>
      <c r="C49" s="216" t="s">
        <v>65</v>
      </c>
      <c r="D49" s="12"/>
      <c r="E49" s="12"/>
      <c r="F49" s="12"/>
      <c r="G49" s="12"/>
      <c r="H49" s="70">
        <f>('C-QUANTITY'!N74)</f>
        <v>26.6</v>
      </c>
      <c r="I49" s="217">
        <f>('D-SQM COST '!P74)</f>
        <v>261.7124060150376</v>
      </c>
      <c r="J49" s="8"/>
      <c r="K49" s="8">
        <f t="shared" si="2"/>
        <v>6961.55</v>
      </c>
      <c r="L49" s="204">
        <v>0</v>
      </c>
      <c r="M49" s="204">
        <f t="shared" si="3"/>
        <v>0</v>
      </c>
      <c r="N49" s="101"/>
      <c r="O49" s="215"/>
      <c r="P49" s="12"/>
    </row>
    <row r="50" spans="1:16" ht="11.25">
      <c r="A50" s="191"/>
      <c r="B50" s="214" t="s">
        <v>323</v>
      </c>
      <c r="C50" s="216" t="s">
        <v>449</v>
      </c>
      <c r="D50" s="12"/>
      <c r="E50" s="12"/>
      <c r="F50" s="12"/>
      <c r="G50" s="12"/>
      <c r="H50" s="70">
        <f>('C-QUANTITY'!N79)</f>
        <v>172.2</v>
      </c>
      <c r="I50" s="217">
        <f>('D-SQM COST '!P84)</f>
        <v>154.18152709359603</v>
      </c>
      <c r="J50" s="8"/>
      <c r="K50" s="8">
        <f t="shared" si="2"/>
        <v>26550.058965517233</v>
      </c>
      <c r="L50" s="204">
        <v>0</v>
      </c>
      <c r="M50" s="204">
        <f t="shared" si="3"/>
        <v>0</v>
      </c>
      <c r="N50" s="101"/>
      <c r="O50" s="215"/>
      <c r="P50" s="12"/>
    </row>
    <row r="51" spans="1:16" ht="11.25">
      <c r="A51" s="191"/>
      <c r="B51" s="214" t="s">
        <v>324</v>
      </c>
      <c r="C51" s="216" t="s">
        <v>451</v>
      </c>
      <c r="D51" s="12"/>
      <c r="E51" s="12"/>
      <c r="F51" s="12"/>
      <c r="G51" s="12"/>
      <c r="H51" s="70">
        <f>('C-QUANTITY'!N88)</f>
        <v>140.75</v>
      </c>
      <c r="I51" s="217">
        <f>('D-SQM COST '!P94)</f>
        <v>150.93101243339254</v>
      </c>
      <c r="J51" s="8"/>
      <c r="K51" s="8">
        <f t="shared" si="2"/>
        <v>21243.54</v>
      </c>
      <c r="L51" s="204">
        <v>0</v>
      </c>
      <c r="M51" s="204">
        <f t="shared" si="3"/>
        <v>0</v>
      </c>
      <c r="N51" s="101"/>
      <c r="O51" s="215"/>
      <c r="P51" s="12"/>
    </row>
    <row r="52" spans="1:16" ht="11.25">
      <c r="A52" s="191"/>
      <c r="B52" s="214" t="s">
        <v>325</v>
      </c>
      <c r="C52" s="216" t="s">
        <v>61</v>
      </c>
      <c r="D52" s="12"/>
      <c r="E52" s="12"/>
      <c r="F52" s="12"/>
      <c r="G52" s="12"/>
      <c r="H52" s="70">
        <f>('C-QUANTITY'!N92)</f>
        <v>30.95</v>
      </c>
      <c r="I52" s="217">
        <f>('D-SQM COST '!P104)</f>
        <v>239.80323101777063</v>
      </c>
      <c r="J52" s="8"/>
      <c r="K52" s="8">
        <f t="shared" si="2"/>
        <v>7421.910000000001</v>
      </c>
      <c r="L52" s="204">
        <v>0</v>
      </c>
      <c r="M52" s="204">
        <f t="shared" si="3"/>
        <v>0</v>
      </c>
      <c r="N52" s="101"/>
      <c r="O52" s="215"/>
      <c r="P52" s="12"/>
    </row>
    <row r="53" spans="1:14" ht="11.25">
      <c r="A53" s="191"/>
      <c r="B53" s="214" t="s">
        <v>326</v>
      </c>
      <c r="C53" s="216" t="s">
        <v>450</v>
      </c>
      <c r="D53" s="12"/>
      <c r="E53" s="12"/>
      <c r="F53" s="12"/>
      <c r="G53" s="12"/>
      <c r="H53" s="70">
        <f>('C-QUANTITY'!N95)</f>
        <v>136.9</v>
      </c>
      <c r="I53" s="217">
        <f>('D-SQM COST '!P114)</f>
        <v>141.35438596491227</v>
      </c>
      <c r="J53" s="8"/>
      <c r="K53" s="8">
        <f t="shared" si="2"/>
        <v>19351.41543859649</v>
      </c>
      <c r="L53" s="204">
        <v>0</v>
      </c>
      <c r="M53" s="204">
        <f t="shared" si="3"/>
        <v>0</v>
      </c>
      <c r="N53" s="101"/>
    </row>
    <row r="54" spans="1:16" ht="11.25">
      <c r="A54" s="191"/>
      <c r="B54" s="214" t="s">
        <v>327</v>
      </c>
      <c r="C54" s="216" t="s">
        <v>452</v>
      </c>
      <c r="D54" s="12"/>
      <c r="E54" s="12"/>
      <c r="F54" s="12"/>
      <c r="G54" s="12"/>
      <c r="H54" s="70">
        <f>('C-QUANTITY'!N99)</f>
        <v>267.34999999999997</v>
      </c>
      <c r="I54" s="217">
        <f>('D-SQM COST '!P124)</f>
        <v>142.1903448275862</v>
      </c>
      <c r="J54" s="8"/>
      <c r="K54" s="8">
        <f t="shared" si="2"/>
        <v>38014.58868965516</v>
      </c>
      <c r="L54" s="204">
        <v>0</v>
      </c>
      <c r="M54" s="204">
        <f t="shared" si="3"/>
        <v>0</v>
      </c>
      <c r="N54" s="101"/>
      <c r="O54" s="215"/>
      <c r="P54" s="12"/>
    </row>
    <row r="55" spans="1:16" ht="11.25">
      <c r="A55" s="191"/>
      <c r="B55" s="214" t="s">
        <v>328</v>
      </c>
      <c r="C55" s="216" t="s">
        <v>447</v>
      </c>
      <c r="D55" s="12"/>
      <c r="E55" s="12"/>
      <c r="F55" s="12"/>
      <c r="G55" s="12"/>
      <c r="H55" s="70">
        <f>('C-QUANTITY'!N107)</f>
        <v>119.05</v>
      </c>
      <c r="I55" s="217">
        <f>('D-SQM COST '!P134)</f>
        <v>400.33056994818645</v>
      </c>
      <c r="J55" s="8"/>
      <c r="K55" s="8">
        <f>(H55*I55)</f>
        <v>47659.3543523316</v>
      </c>
      <c r="L55" s="204">
        <v>0</v>
      </c>
      <c r="M55" s="204">
        <f>(L55*H55)</f>
        <v>0</v>
      </c>
      <c r="N55" s="101"/>
      <c r="O55" s="215"/>
      <c r="P55" s="12"/>
    </row>
    <row r="56" spans="1:16" ht="11.25">
      <c r="A56" s="191"/>
      <c r="B56" s="214" t="s">
        <v>329</v>
      </c>
      <c r="C56" s="216" t="s">
        <v>105</v>
      </c>
      <c r="D56" s="12"/>
      <c r="E56" s="12"/>
      <c r="F56" s="12"/>
      <c r="G56" s="12"/>
      <c r="H56" s="70">
        <f>('C-QUANTITY'!N115)</f>
        <v>918.29</v>
      </c>
      <c r="I56" s="217">
        <f>('D-SQM COST '!P144)</f>
        <v>10.397586818978754</v>
      </c>
      <c r="J56" s="8"/>
      <c r="K56" s="8">
        <f t="shared" si="2"/>
        <v>9548</v>
      </c>
      <c r="L56" s="204">
        <v>0</v>
      </c>
      <c r="M56" s="204">
        <f t="shared" si="3"/>
        <v>0</v>
      </c>
      <c r="N56" s="101"/>
      <c r="O56" s="215"/>
      <c r="P56" s="12"/>
    </row>
    <row r="57" spans="1:14" ht="11.25">
      <c r="A57" s="191"/>
      <c r="B57" s="214" t="s">
        <v>330</v>
      </c>
      <c r="C57" s="216" t="s">
        <v>62</v>
      </c>
      <c r="D57" s="12"/>
      <c r="E57" s="12"/>
      <c r="F57" s="12"/>
      <c r="G57" s="12"/>
      <c r="H57" s="70">
        <f>('C-QUANTITY'!N120)</f>
        <v>16.35</v>
      </c>
      <c r="I57" s="217">
        <f>('D-SQM COST '!P150)</f>
        <v>185.32721712538225</v>
      </c>
      <c r="J57" s="8"/>
      <c r="K57" s="8">
        <f t="shared" si="2"/>
        <v>3030.1</v>
      </c>
      <c r="L57" s="204">
        <v>0</v>
      </c>
      <c r="M57" s="204">
        <f t="shared" si="3"/>
        <v>0</v>
      </c>
      <c r="N57" s="101"/>
    </row>
    <row r="58" spans="1:16" ht="11.25">
      <c r="A58" s="191"/>
      <c r="B58" s="214" t="s">
        <v>331</v>
      </c>
      <c r="C58" s="216" t="s">
        <v>453</v>
      </c>
      <c r="D58" s="12"/>
      <c r="E58" s="12"/>
      <c r="F58" s="12"/>
      <c r="G58" s="12"/>
      <c r="H58" s="70">
        <f>('C-QUANTITY'!N123)</f>
        <v>91.14999999999999</v>
      </c>
      <c r="I58" s="217">
        <f>('D-SQM COST '!P160)</f>
        <v>428.82735849056604</v>
      </c>
      <c r="J58" s="8"/>
      <c r="K58" s="8">
        <f t="shared" si="2"/>
        <v>39087.61372641509</v>
      </c>
      <c r="L58" s="204">
        <v>0</v>
      </c>
      <c r="M58" s="204">
        <f t="shared" si="3"/>
        <v>0</v>
      </c>
      <c r="N58" s="101"/>
      <c r="O58" s="215"/>
      <c r="P58" s="12"/>
    </row>
    <row r="59" spans="1:16" ht="11.25">
      <c r="A59" s="191"/>
      <c r="B59" s="214" t="s">
        <v>332</v>
      </c>
      <c r="C59" s="216" t="s">
        <v>63</v>
      </c>
      <c r="D59" s="12"/>
      <c r="E59" s="12"/>
      <c r="F59" s="12"/>
      <c r="G59" s="12"/>
      <c r="H59" s="70">
        <f>('C-QUANTITY'!N133)</f>
        <v>140.85</v>
      </c>
      <c r="I59" s="217">
        <f>('D-SQM COST '!P170)</f>
        <v>125.56446280991736</v>
      </c>
      <c r="J59" s="8"/>
      <c r="K59" s="8">
        <f t="shared" si="2"/>
        <v>17685.75458677686</v>
      </c>
      <c r="L59" s="204">
        <v>0</v>
      </c>
      <c r="M59" s="204">
        <f t="shared" si="3"/>
        <v>0</v>
      </c>
      <c r="N59" s="101"/>
      <c r="O59" s="215"/>
      <c r="P59" s="12"/>
    </row>
    <row r="60" spans="1:16" ht="11.25">
      <c r="A60" s="191"/>
      <c r="B60" s="214" t="s">
        <v>333</v>
      </c>
      <c r="C60" s="216" t="s">
        <v>456</v>
      </c>
      <c r="D60" s="12"/>
      <c r="E60" s="12"/>
      <c r="F60" s="12"/>
      <c r="G60" s="12"/>
      <c r="H60" s="70">
        <f>('C-QUANTITY'!N141)</f>
        <v>74.5</v>
      </c>
      <c r="I60" s="217">
        <f>('D-SQM COST '!P180)</f>
        <v>218.00148514851486</v>
      </c>
      <c r="J60" s="8"/>
      <c r="K60" s="8">
        <f t="shared" si="2"/>
        <v>16241.110643564358</v>
      </c>
      <c r="L60" s="204">
        <v>0</v>
      </c>
      <c r="M60" s="204">
        <f t="shared" si="3"/>
        <v>0</v>
      </c>
      <c r="N60" s="101"/>
      <c r="O60" s="215"/>
      <c r="P60" s="12"/>
    </row>
    <row r="61" spans="1:16" ht="11.25">
      <c r="A61" s="191"/>
      <c r="B61" s="214" t="s">
        <v>334</v>
      </c>
      <c r="C61" s="216" t="s">
        <v>64</v>
      </c>
      <c r="D61" s="12"/>
      <c r="E61" s="12"/>
      <c r="F61" s="12"/>
      <c r="G61" s="12"/>
      <c r="H61" s="70">
        <f>('C-QUANTITY'!N149)</f>
        <v>97.9</v>
      </c>
      <c r="I61" s="217">
        <f>('D-SQM COST '!P190)</f>
        <v>173.59141981613888</v>
      </c>
      <c r="J61" s="8"/>
      <c r="K61" s="8">
        <f t="shared" si="2"/>
        <v>16994.6</v>
      </c>
      <c r="L61" s="204">
        <v>0</v>
      </c>
      <c r="M61" s="204">
        <f t="shared" si="3"/>
        <v>0</v>
      </c>
      <c r="N61" s="101"/>
      <c r="O61" s="215"/>
      <c r="P61" s="12"/>
    </row>
    <row r="62" spans="1:16" ht="11.25">
      <c r="A62" s="191"/>
      <c r="B62" s="214" t="s">
        <v>335</v>
      </c>
      <c r="C62" s="216" t="s">
        <v>460</v>
      </c>
      <c r="D62" s="12"/>
      <c r="E62" s="12"/>
      <c r="F62" s="12"/>
      <c r="G62" s="12"/>
      <c r="H62" s="218">
        <f>('C-QUANTITY'!N153)</f>
        <v>242.60000000000002</v>
      </c>
      <c r="I62" s="217">
        <f>('D-SQM COST '!P200)</f>
        <v>167.0585493737256</v>
      </c>
      <c r="J62" s="8"/>
      <c r="K62" s="8">
        <f t="shared" si="2"/>
        <v>40528.40407806584</v>
      </c>
      <c r="L62" s="204">
        <v>0</v>
      </c>
      <c r="M62" s="204">
        <f t="shared" si="3"/>
        <v>0</v>
      </c>
      <c r="N62" s="101"/>
      <c r="O62" s="215"/>
      <c r="P62" s="12"/>
    </row>
    <row r="63" spans="1:14" ht="11.25">
      <c r="A63" s="191"/>
      <c r="B63" s="214" t="s">
        <v>336</v>
      </c>
      <c r="C63" s="216" t="s">
        <v>423</v>
      </c>
      <c r="D63" s="12"/>
      <c r="E63" s="12"/>
      <c r="F63" s="12"/>
      <c r="G63" s="12"/>
      <c r="H63" s="218">
        <f>('C-QUANTITY'!N157)</f>
        <v>795.8</v>
      </c>
      <c r="I63" s="217">
        <f>('D-SQM COST '!P210)</f>
        <v>45</v>
      </c>
      <c r="J63" s="8"/>
      <c r="K63" s="8">
        <f t="shared" si="2"/>
        <v>35811</v>
      </c>
      <c r="L63" s="204">
        <v>0</v>
      </c>
      <c r="M63" s="204">
        <f t="shared" si="3"/>
        <v>0</v>
      </c>
      <c r="N63" s="101"/>
    </row>
    <row r="64" spans="1:14" ht="11.25">
      <c r="A64" s="191"/>
      <c r="B64" s="214" t="s">
        <v>410</v>
      </c>
      <c r="C64" s="216" t="s">
        <v>461</v>
      </c>
      <c r="D64" s="12"/>
      <c r="E64" s="12"/>
      <c r="F64" s="12"/>
      <c r="G64" s="12"/>
      <c r="H64" s="218">
        <f>('C-QUANTITY'!N160)</f>
        <v>85.60000000000001</v>
      </c>
      <c r="I64" s="217">
        <f>('D-SQM COST '!P214)</f>
        <v>188.65992217898835</v>
      </c>
      <c r="J64" s="8"/>
      <c r="K64" s="8">
        <f t="shared" si="2"/>
        <v>16149.289338521405</v>
      </c>
      <c r="L64" s="204">
        <v>0</v>
      </c>
      <c r="M64" s="204">
        <f t="shared" si="3"/>
        <v>0</v>
      </c>
      <c r="N64" s="101"/>
    </row>
    <row r="65" spans="1:16" ht="11.25">
      <c r="A65" s="191"/>
      <c r="B65" s="214" t="s">
        <v>418</v>
      </c>
      <c r="C65" s="216" t="s">
        <v>462</v>
      </c>
      <c r="D65" s="12"/>
      <c r="E65" s="12"/>
      <c r="F65" s="12"/>
      <c r="G65" s="12"/>
      <c r="H65" s="218">
        <f>('C-QUANTITY'!N167)</f>
        <v>102.55</v>
      </c>
      <c r="I65" s="217">
        <f>('D-SQM COST '!P224)</f>
        <v>205.25792349726777</v>
      </c>
      <c r="J65" s="8"/>
      <c r="K65" s="8">
        <f t="shared" si="2"/>
        <v>21049.20005464481</v>
      </c>
      <c r="L65" s="204">
        <v>0</v>
      </c>
      <c r="M65" s="204">
        <f t="shared" si="3"/>
        <v>0</v>
      </c>
      <c r="N65" s="101"/>
      <c r="P65" s="219"/>
    </row>
    <row r="66" spans="1:14" ht="11.25">
      <c r="A66" s="191"/>
      <c r="B66" s="214" t="s">
        <v>442</v>
      </c>
      <c r="C66" s="12" t="s">
        <v>463</v>
      </c>
      <c r="D66" s="12"/>
      <c r="E66" s="12"/>
      <c r="F66" s="12"/>
      <c r="G66" s="12"/>
      <c r="H66" s="218">
        <f>('C-QUANTITY'!N170)</f>
        <v>73.89999999999999</v>
      </c>
      <c r="I66" s="217">
        <f>('D-SQM COST '!P234)</f>
        <v>610.8634615384616</v>
      </c>
      <c r="J66" s="8"/>
      <c r="K66" s="8">
        <f t="shared" si="2"/>
        <v>45142.809807692305</v>
      </c>
      <c r="L66" s="204">
        <v>0</v>
      </c>
      <c r="M66" s="204">
        <f t="shared" si="3"/>
        <v>0</v>
      </c>
      <c r="N66" s="101"/>
    </row>
    <row r="67" spans="1:14" ht="11.25">
      <c r="A67" s="191"/>
      <c r="B67" s="214" t="s">
        <v>443</v>
      </c>
      <c r="C67" s="12" t="s">
        <v>464</v>
      </c>
      <c r="D67" s="12"/>
      <c r="E67" s="12"/>
      <c r="F67" s="12"/>
      <c r="G67" s="12"/>
      <c r="H67" s="218">
        <f>('C-QUANTITY'!N176)</f>
        <v>62.45</v>
      </c>
      <c r="I67" s="217">
        <f>('D-SQM COST '!P245)</f>
        <v>126.54155324259408</v>
      </c>
      <c r="J67" s="8"/>
      <c r="K67" s="8">
        <f>(H67*I67)</f>
        <v>7902.52</v>
      </c>
      <c r="L67" s="204">
        <v>0</v>
      </c>
      <c r="M67" s="204">
        <f>(L67*H67)</f>
        <v>0</v>
      </c>
      <c r="N67" s="101"/>
    </row>
    <row r="68" spans="1:14" ht="11.25">
      <c r="A68" s="191"/>
      <c r="B68" s="214" t="s">
        <v>444</v>
      </c>
      <c r="C68" s="12" t="s">
        <v>465</v>
      </c>
      <c r="D68" s="12"/>
      <c r="E68" s="12"/>
      <c r="F68" s="12"/>
      <c r="G68" s="12"/>
      <c r="H68" s="218">
        <f>('C-QUANTITY'!N180)</f>
        <v>36.95</v>
      </c>
      <c r="I68" s="217">
        <f>('D-SQM COST '!P255)</f>
        <v>207.70094722598103</v>
      </c>
      <c r="J68" s="8"/>
      <c r="K68" s="8">
        <f>(H68*I68)</f>
        <v>7674.549999999999</v>
      </c>
      <c r="L68" s="204">
        <v>0</v>
      </c>
      <c r="M68" s="204">
        <f>(L68*H68)</f>
        <v>0</v>
      </c>
      <c r="N68" s="101"/>
    </row>
    <row r="69" spans="1:14" ht="11.25">
      <c r="A69" s="191"/>
      <c r="B69" s="214" t="s">
        <v>445</v>
      </c>
      <c r="C69" s="12" t="s">
        <v>466</v>
      </c>
      <c r="D69" s="12"/>
      <c r="E69" s="12"/>
      <c r="F69" s="12"/>
      <c r="G69" s="12"/>
      <c r="H69" s="218">
        <f>('C-QUANTITY'!N183)</f>
        <v>9.3</v>
      </c>
      <c r="I69" s="217">
        <f>('D-SQM COST '!P265)</f>
        <v>289.1591397849462</v>
      </c>
      <c r="J69" s="8"/>
      <c r="K69" s="8">
        <f>(H69*I69)</f>
        <v>2689.18</v>
      </c>
      <c r="L69" s="204">
        <v>0</v>
      </c>
      <c r="M69" s="204">
        <f>(L69*H69)</f>
        <v>0</v>
      </c>
      <c r="N69" s="101"/>
    </row>
    <row r="70" spans="1:14" ht="11.25">
      <c r="A70" s="191"/>
      <c r="B70" s="214" t="s">
        <v>446</v>
      </c>
      <c r="C70" s="12" t="s">
        <v>467</v>
      </c>
      <c r="D70" s="12"/>
      <c r="E70" s="12"/>
      <c r="F70" s="12"/>
      <c r="G70" s="12"/>
      <c r="H70" s="218">
        <f>('C-QUANTITY'!N186)</f>
        <v>279.15</v>
      </c>
      <c r="I70" s="217">
        <f>('D-SQM COST '!P275)</f>
        <v>21.375604513702314</v>
      </c>
      <c r="J70" s="8"/>
      <c r="K70" s="8">
        <f>(H70*I70)</f>
        <v>5967</v>
      </c>
      <c r="L70" s="204">
        <v>0</v>
      </c>
      <c r="M70" s="204">
        <f>(L70*H70)</f>
        <v>0</v>
      </c>
      <c r="N70" s="101"/>
    </row>
    <row r="71" spans="1:14" ht="12" thickBot="1">
      <c r="A71" s="248"/>
      <c r="B71" s="250" t="s">
        <v>17</v>
      </c>
      <c r="C71" s="166"/>
      <c r="D71" s="166"/>
      <c r="E71" s="166"/>
      <c r="F71" s="166"/>
      <c r="G71" s="166"/>
      <c r="H71" s="251"/>
      <c r="I71" s="167"/>
      <c r="J71" s="252"/>
      <c r="K71" s="252"/>
      <c r="L71" s="253"/>
      <c r="M71" s="253"/>
      <c r="N71" s="249"/>
    </row>
    <row r="72" spans="1:14" ht="12" thickBot="1">
      <c r="A72" s="58"/>
      <c r="B72" s="214"/>
      <c r="C72" s="12"/>
      <c r="D72" s="12"/>
      <c r="E72" s="12"/>
      <c r="F72" s="12"/>
      <c r="G72" s="12"/>
      <c r="H72" s="220"/>
      <c r="I72" s="68"/>
      <c r="J72" s="8"/>
      <c r="K72" s="8"/>
      <c r="L72" s="204"/>
      <c r="M72" s="204"/>
      <c r="N72" s="58"/>
    </row>
    <row r="73" spans="1:21" ht="11.25">
      <c r="A73" s="62"/>
      <c r="B73" s="145" t="s">
        <v>17</v>
      </c>
      <c r="C73" s="145"/>
      <c r="D73" s="145"/>
      <c r="E73" s="145"/>
      <c r="F73" s="145"/>
      <c r="G73" s="145"/>
      <c r="H73" s="145" t="s">
        <v>19</v>
      </c>
      <c r="I73" s="254" t="s">
        <v>17</v>
      </c>
      <c r="J73" s="254"/>
      <c r="K73" s="254" t="s">
        <v>17</v>
      </c>
      <c r="L73" s="255" t="s">
        <v>17</v>
      </c>
      <c r="M73" s="255" t="s">
        <v>17</v>
      </c>
      <c r="N73" s="190"/>
      <c r="P73" s="62"/>
      <c r="Q73" s="145"/>
      <c r="R73" s="145"/>
      <c r="S73" s="145"/>
      <c r="T73" s="145"/>
      <c r="U73" s="190"/>
    </row>
    <row r="74" spans="1:21" ht="11.25">
      <c r="A74" s="191"/>
      <c r="B74" s="64" t="s">
        <v>47</v>
      </c>
      <c r="C74" s="209" t="s">
        <v>76</v>
      </c>
      <c r="D74" s="12"/>
      <c r="E74" s="12"/>
      <c r="F74" s="186">
        <f>(K74/K34)</f>
        <v>0.27754468286511713</v>
      </c>
      <c r="G74" s="12"/>
      <c r="H74" s="12"/>
      <c r="I74" s="263" t="s">
        <v>526</v>
      </c>
      <c r="J74" s="12"/>
      <c r="K74" s="211">
        <f>SUM(K76:K107)</f>
        <v>945002</v>
      </c>
      <c r="L74" s="269">
        <f>(K74/K36)</f>
        <v>0.42999935552236174</v>
      </c>
      <c r="M74" s="12"/>
      <c r="N74" s="101"/>
      <c r="P74" s="264" t="s">
        <v>527</v>
      </c>
      <c r="Q74" s="265"/>
      <c r="R74" s="273">
        <v>0.43</v>
      </c>
      <c r="S74" s="265" t="s">
        <v>528</v>
      </c>
      <c r="T74" s="265"/>
      <c r="U74" s="101"/>
    </row>
    <row r="75" spans="1:21" ht="11.25">
      <c r="A75" s="191"/>
      <c r="B75" s="64"/>
      <c r="C75" s="209"/>
      <c r="D75" s="12"/>
      <c r="E75" s="12"/>
      <c r="F75" s="12"/>
      <c r="G75" s="12"/>
      <c r="H75" s="12"/>
      <c r="I75" s="94"/>
      <c r="J75" s="12"/>
      <c r="K75" s="8"/>
      <c r="L75" s="12"/>
      <c r="M75" s="12"/>
      <c r="N75" s="101"/>
      <c r="P75" s="266" t="s">
        <v>529</v>
      </c>
      <c r="Q75" s="267" t="s">
        <v>530</v>
      </c>
      <c r="R75" s="12"/>
      <c r="S75" s="12"/>
      <c r="T75" s="12"/>
      <c r="U75" s="101"/>
    </row>
    <row r="76" spans="1:21" ht="11.25">
      <c r="A76" s="191"/>
      <c r="B76" s="214" t="s">
        <v>337</v>
      </c>
      <c r="C76" s="12" t="s">
        <v>21</v>
      </c>
      <c r="D76" s="12"/>
      <c r="E76" s="12"/>
      <c r="F76" s="12"/>
      <c r="G76" s="12"/>
      <c r="H76" s="187">
        <v>1</v>
      </c>
      <c r="I76" s="8">
        <v>16920</v>
      </c>
      <c r="J76" s="8"/>
      <c r="K76" s="8">
        <f aca="true" t="shared" si="4" ref="K76:K100">(H76*I76)</f>
        <v>16920</v>
      </c>
      <c r="L76" s="204">
        <v>0</v>
      </c>
      <c r="M76" s="204">
        <f aca="true" t="shared" si="5" ref="M76:M100">(L76*H76)</f>
        <v>0</v>
      </c>
      <c r="N76" s="101"/>
      <c r="P76" s="268">
        <f>(K76/$L$4)</f>
        <v>2.8442998013024603</v>
      </c>
      <c r="Q76" s="269">
        <f>(K76/$K$74)</f>
        <v>0.017904724011166114</v>
      </c>
      <c r="R76" s="269">
        <v>0.0179</v>
      </c>
      <c r="S76" s="270">
        <f>($K$36*$R$74*R76)</f>
        <v>16915.561152792794</v>
      </c>
      <c r="T76" s="12"/>
      <c r="U76" s="101"/>
    </row>
    <row r="77" spans="1:21" ht="11.25">
      <c r="A77" s="191"/>
      <c r="B77" s="214" t="s">
        <v>338</v>
      </c>
      <c r="C77" s="216" t="s">
        <v>70</v>
      </c>
      <c r="D77" s="12"/>
      <c r="E77" s="12"/>
      <c r="F77" s="12"/>
      <c r="G77" s="12"/>
      <c r="H77" s="187">
        <v>1</v>
      </c>
      <c r="I77" s="8">
        <v>21620</v>
      </c>
      <c r="J77" s="8"/>
      <c r="K77" s="8">
        <f t="shared" si="4"/>
        <v>21620</v>
      </c>
      <c r="L77" s="204">
        <v>0</v>
      </c>
      <c r="M77" s="204">
        <f t="shared" si="5"/>
        <v>0</v>
      </c>
      <c r="N77" s="101"/>
      <c r="O77" s="215"/>
      <c r="P77" s="268">
        <f aca="true" t="shared" si="6" ref="P77:P107">(K77/$L$4)</f>
        <v>3.6343830794420326</v>
      </c>
      <c r="Q77" s="269">
        <f aca="true" t="shared" si="7" ref="Q77:Q107">(K77/$K$74)</f>
        <v>0.022878258458712258</v>
      </c>
      <c r="R77" s="269">
        <v>0.0229</v>
      </c>
      <c r="S77" s="270">
        <f>($K$36*$R$74*R77)</f>
        <v>21640.57823457849</v>
      </c>
      <c r="T77" s="12"/>
      <c r="U77" s="101"/>
    </row>
    <row r="78" spans="1:21" ht="11.25">
      <c r="A78" s="191"/>
      <c r="B78" s="214" t="s">
        <v>339</v>
      </c>
      <c r="C78" s="216" t="s">
        <v>110</v>
      </c>
      <c r="D78" s="12"/>
      <c r="E78" s="12"/>
      <c r="F78" s="12"/>
      <c r="G78" s="12"/>
      <c r="H78" s="187">
        <v>58</v>
      </c>
      <c r="I78" s="8">
        <v>564</v>
      </c>
      <c r="J78" s="8"/>
      <c r="K78" s="8">
        <f t="shared" si="4"/>
        <v>32712</v>
      </c>
      <c r="L78" s="204">
        <v>0</v>
      </c>
      <c r="M78" s="204">
        <f t="shared" si="5"/>
        <v>0</v>
      </c>
      <c r="N78" s="101"/>
      <c r="O78" s="215"/>
      <c r="P78" s="268">
        <f t="shared" si="6"/>
        <v>5.4989796158514235</v>
      </c>
      <c r="Q78" s="269">
        <f t="shared" si="7"/>
        <v>0.034615799754921156</v>
      </c>
      <c r="R78" s="269">
        <v>0.0346</v>
      </c>
      <c r="S78" s="270">
        <f>($K$36*$R$74*R78)</f>
        <v>32697.11820595702</v>
      </c>
      <c r="T78" s="12"/>
      <c r="U78" s="101"/>
    </row>
    <row r="79" spans="1:21" ht="11.25">
      <c r="A79" s="191"/>
      <c r="B79" s="214"/>
      <c r="C79" s="216"/>
      <c r="D79" s="12"/>
      <c r="E79" s="12"/>
      <c r="F79" s="12"/>
      <c r="G79" s="12"/>
      <c r="H79" s="187"/>
      <c r="I79" s="8"/>
      <c r="J79" s="8"/>
      <c r="K79" s="8"/>
      <c r="L79" s="204"/>
      <c r="M79" s="204"/>
      <c r="N79" s="101"/>
      <c r="O79" s="215"/>
      <c r="P79" s="271" t="s">
        <v>17</v>
      </c>
      <c r="Q79" s="272" t="s">
        <v>17</v>
      </c>
      <c r="R79" s="272" t="s">
        <v>17</v>
      </c>
      <c r="S79" s="153"/>
      <c r="T79" s="12"/>
      <c r="U79" s="101"/>
    </row>
    <row r="80" spans="1:21" ht="11.25">
      <c r="A80" s="191"/>
      <c r="B80" s="214" t="s">
        <v>340</v>
      </c>
      <c r="C80" s="12" t="s">
        <v>66</v>
      </c>
      <c r="D80" s="12"/>
      <c r="E80" s="12"/>
      <c r="F80" s="12"/>
      <c r="G80" s="12"/>
      <c r="H80" s="187">
        <v>1</v>
      </c>
      <c r="I80" s="8">
        <v>31960</v>
      </c>
      <c r="J80" s="8"/>
      <c r="K80" s="8">
        <f t="shared" si="4"/>
        <v>31960</v>
      </c>
      <c r="L80" s="204">
        <v>0</v>
      </c>
      <c r="M80" s="204">
        <f t="shared" si="5"/>
        <v>0</v>
      </c>
      <c r="N80" s="101"/>
      <c r="O80" s="215"/>
      <c r="P80" s="268">
        <f t="shared" si="6"/>
        <v>5.3725662913490915</v>
      </c>
      <c r="Q80" s="269">
        <f t="shared" si="7"/>
        <v>0.03382003424331377</v>
      </c>
      <c r="R80" s="269">
        <v>0.0338</v>
      </c>
      <c r="S80" s="270">
        <f>($K$36*$R$74*R80)</f>
        <v>31941.115472871308</v>
      </c>
      <c r="T80" s="12"/>
      <c r="U80" s="101"/>
    </row>
    <row r="81" spans="1:21" ht="11.25">
      <c r="A81" s="191"/>
      <c r="B81" s="214" t="s">
        <v>341</v>
      </c>
      <c r="C81" s="12" t="s">
        <v>98</v>
      </c>
      <c r="D81" s="12"/>
      <c r="E81" s="12"/>
      <c r="F81" s="12"/>
      <c r="G81" s="12"/>
      <c r="H81" s="187">
        <v>1</v>
      </c>
      <c r="I81" s="8">
        <v>53580</v>
      </c>
      <c r="J81" s="8"/>
      <c r="K81" s="8">
        <f t="shared" si="4"/>
        <v>53580</v>
      </c>
      <c r="L81" s="204">
        <v>0</v>
      </c>
      <c r="M81" s="204">
        <f t="shared" si="5"/>
        <v>0</v>
      </c>
      <c r="N81" s="101"/>
      <c r="O81" s="215"/>
      <c r="P81" s="268">
        <f t="shared" si="6"/>
        <v>9.006949370791125</v>
      </c>
      <c r="Q81" s="269">
        <f t="shared" si="7"/>
        <v>0.056698292702026025</v>
      </c>
      <c r="R81" s="269">
        <v>0.0567</v>
      </c>
      <c r="S81" s="270">
        <f aca="true" t="shared" si="8" ref="S81:S107">($K$36*$R$74*R81)</f>
        <v>53581.693707449806</v>
      </c>
      <c r="T81" s="12"/>
      <c r="U81" s="101"/>
    </row>
    <row r="82" spans="1:21" ht="11.25">
      <c r="A82" s="191"/>
      <c r="B82" s="214" t="s">
        <v>342</v>
      </c>
      <c r="C82" s="12" t="s">
        <v>69</v>
      </c>
      <c r="D82" s="12"/>
      <c r="E82" s="12"/>
      <c r="F82" s="12"/>
      <c r="G82" s="12"/>
      <c r="H82" s="187">
        <v>1</v>
      </c>
      <c r="I82" s="8">
        <v>42300</v>
      </c>
      <c r="J82" s="8"/>
      <c r="K82" s="8">
        <f t="shared" si="4"/>
        <v>42300</v>
      </c>
      <c r="L82" s="204">
        <v>0</v>
      </c>
      <c r="M82" s="204">
        <f t="shared" si="5"/>
        <v>0</v>
      </c>
      <c r="N82" s="101"/>
      <c r="O82" s="215"/>
      <c r="P82" s="268">
        <f t="shared" si="6"/>
        <v>7.110749503256151</v>
      </c>
      <c r="Q82" s="269">
        <f t="shared" si="7"/>
        <v>0.04476181002791529</v>
      </c>
      <c r="R82" s="269">
        <v>0.0448</v>
      </c>
      <c r="S82" s="270">
        <f t="shared" si="8"/>
        <v>42336.15305279984</v>
      </c>
      <c r="T82" s="12"/>
      <c r="U82" s="101"/>
    </row>
    <row r="83" spans="1:21" ht="11.25">
      <c r="A83" s="191"/>
      <c r="B83" s="214" t="s">
        <v>343</v>
      </c>
      <c r="C83" s="12" t="s">
        <v>525</v>
      </c>
      <c r="D83" s="12"/>
      <c r="E83" s="12"/>
      <c r="F83" s="12"/>
      <c r="G83" s="12"/>
      <c r="H83" s="187">
        <v>1</v>
      </c>
      <c r="I83" s="8">
        <v>282000</v>
      </c>
      <c r="J83" s="8"/>
      <c r="K83" s="8">
        <f t="shared" si="4"/>
        <v>282000</v>
      </c>
      <c r="L83" s="204">
        <v>0</v>
      </c>
      <c r="M83" s="204">
        <f t="shared" si="5"/>
        <v>0</v>
      </c>
      <c r="N83" s="101"/>
      <c r="O83" s="215"/>
      <c r="P83" s="268">
        <f t="shared" si="6"/>
        <v>47.40499668837434</v>
      </c>
      <c r="Q83" s="269">
        <f t="shared" si="7"/>
        <v>0.29841206685276855</v>
      </c>
      <c r="R83" s="269">
        <v>0.2984</v>
      </c>
      <c r="S83" s="270">
        <f t="shared" si="8"/>
        <v>281989.0194409704</v>
      </c>
      <c r="T83" s="12"/>
      <c r="U83" s="101"/>
    </row>
    <row r="84" spans="1:21" ht="11.25">
      <c r="A84" s="191"/>
      <c r="B84" s="214" t="s">
        <v>344</v>
      </c>
      <c r="C84" s="12" t="s">
        <v>14</v>
      </c>
      <c r="D84" s="12"/>
      <c r="E84" s="12"/>
      <c r="F84" s="12"/>
      <c r="G84" s="12"/>
      <c r="H84" s="187">
        <v>1</v>
      </c>
      <c r="I84" s="8">
        <v>67680</v>
      </c>
      <c r="J84" s="8"/>
      <c r="K84" s="8">
        <f t="shared" si="4"/>
        <v>67680</v>
      </c>
      <c r="L84" s="204">
        <v>0</v>
      </c>
      <c r="M84" s="204">
        <f t="shared" si="5"/>
        <v>0</v>
      </c>
      <c r="N84" s="101"/>
      <c r="O84" s="215"/>
      <c r="P84" s="268">
        <f t="shared" si="6"/>
        <v>11.377199205209841</v>
      </c>
      <c r="Q84" s="269">
        <f t="shared" si="7"/>
        <v>0.07161889604466445</v>
      </c>
      <c r="R84" s="269">
        <v>0.0716</v>
      </c>
      <c r="S84" s="270">
        <f t="shared" si="8"/>
        <v>67662.24461117118</v>
      </c>
      <c r="T84" s="12"/>
      <c r="U84" s="101"/>
    </row>
    <row r="85" spans="1:21" ht="11.25">
      <c r="A85" s="191"/>
      <c r="B85" s="214"/>
      <c r="C85" s="12"/>
      <c r="D85" s="12"/>
      <c r="E85" s="12"/>
      <c r="F85" s="12"/>
      <c r="G85" s="12"/>
      <c r="H85" s="187"/>
      <c r="I85" s="8"/>
      <c r="J85" s="8"/>
      <c r="K85" s="8"/>
      <c r="L85" s="204"/>
      <c r="M85" s="204"/>
      <c r="N85" s="101"/>
      <c r="O85" s="215"/>
      <c r="P85" s="271" t="s">
        <v>17</v>
      </c>
      <c r="Q85" s="272" t="s">
        <v>17</v>
      </c>
      <c r="R85" s="272" t="s">
        <v>17</v>
      </c>
      <c r="S85" s="153"/>
      <c r="T85" s="12"/>
      <c r="U85" s="101"/>
    </row>
    <row r="86" spans="1:21" ht="11.25">
      <c r="A86" s="191"/>
      <c r="B86" s="214" t="s">
        <v>345</v>
      </c>
      <c r="C86" s="12" t="s">
        <v>67</v>
      </c>
      <c r="D86" s="12"/>
      <c r="E86" s="12"/>
      <c r="F86" s="12"/>
      <c r="G86" s="12"/>
      <c r="H86" s="187">
        <v>1</v>
      </c>
      <c r="I86" s="8">
        <v>15040</v>
      </c>
      <c r="J86" s="8"/>
      <c r="K86" s="8">
        <f t="shared" si="4"/>
        <v>15040</v>
      </c>
      <c r="L86" s="204">
        <v>0</v>
      </c>
      <c r="M86" s="204">
        <f t="shared" si="5"/>
        <v>0</v>
      </c>
      <c r="N86" s="101"/>
      <c r="O86" s="215"/>
      <c r="P86" s="268">
        <f t="shared" si="6"/>
        <v>2.5282664900466316</v>
      </c>
      <c r="Q86" s="269">
        <f t="shared" si="7"/>
        <v>0.015915310232147657</v>
      </c>
      <c r="R86" s="269">
        <v>0.0159</v>
      </c>
      <c r="S86" s="270">
        <f t="shared" si="8"/>
        <v>15025.554320078516</v>
      </c>
      <c r="T86" s="12"/>
      <c r="U86" s="101"/>
    </row>
    <row r="87" spans="1:21" ht="11.25">
      <c r="A87" s="191"/>
      <c r="B87" s="214" t="s">
        <v>346</v>
      </c>
      <c r="C87" s="12" t="s">
        <v>97</v>
      </c>
      <c r="D87" s="12"/>
      <c r="E87" s="12"/>
      <c r="F87" s="12"/>
      <c r="G87" s="12"/>
      <c r="H87" s="187">
        <v>1</v>
      </c>
      <c r="I87" s="8">
        <v>117500</v>
      </c>
      <c r="J87" s="8"/>
      <c r="K87" s="8">
        <f t="shared" si="4"/>
        <v>117500</v>
      </c>
      <c r="L87" s="204">
        <v>0</v>
      </c>
      <c r="M87" s="204">
        <f t="shared" si="5"/>
        <v>0</v>
      </c>
      <c r="N87" s="101"/>
      <c r="P87" s="268">
        <f t="shared" si="6"/>
        <v>19.75208195348931</v>
      </c>
      <c r="Q87" s="269">
        <f t="shared" si="7"/>
        <v>0.12433836118865357</v>
      </c>
      <c r="R87" s="269">
        <v>0.1243</v>
      </c>
      <c r="S87" s="270">
        <f t="shared" si="8"/>
        <v>117463.92465319241</v>
      </c>
      <c r="T87" s="12"/>
      <c r="U87" s="101"/>
    </row>
    <row r="88" spans="1:21" ht="11.25">
      <c r="A88" s="191"/>
      <c r="B88" s="214"/>
      <c r="C88" s="12"/>
      <c r="D88" s="12"/>
      <c r="E88" s="12"/>
      <c r="F88" s="12"/>
      <c r="G88" s="12"/>
      <c r="H88" s="187"/>
      <c r="I88" s="8"/>
      <c r="J88" s="8"/>
      <c r="K88" s="8"/>
      <c r="L88" s="204"/>
      <c r="M88" s="204"/>
      <c r="N88" s="101"/>
      <c r="P88" s="271" t="s">
        <v>17</v>
      </c>
      <c r="Q88" s="272" t="s">
        <v>17</v>
      </c>
      <c r="R88" s="272" t="s">
        <v>17</v>
      </c>
      <c r="S88" s="153"/>
      <c r="T88" s="12"/>
      <c r="U88" s="101"/>
    </row>
    <row r="89" spans="1:21" ht="11.25">
      <c r="A89" s="191"/>
      <c r="B89" s="214" t="s">
        <v>347</v>
      </c>
      <c r="C89" s="12" t="s">
        <v>20</v>
      </c>
      <c r="D89" s="12"/>
      <c r="E89" s="12"/>
      <c r="F89" s="12"/>
      <c r="G89" s="12"/>
      <c r="H89" s="187">
        <v>1</v>
      </c>
      <c r="I89" s="8">
        <v>18800</v>
      </c>
      <c r="J89" s="8"/>
      <c r="K89" s="8">
        <f t="shared" si="4"/>
        <v>18800</v>
      </c>
      <c r="L89" s="204">
        <v>0</v>
      </c>
      <c r="M89" s="204">
        <f t="shared" si="5"/>
        <v>0</v>
      </c>
      <c r="N89" s="101"/>
      <c r="P89" s="268">
        <f t="shared" si="6"/>
        <v>3.1603331125582894</v>
      </c>
      <c r="Q89" s="269">
        <f t="shared" si="7"/>
        <v>0.01989413779018457</v>
      </c>
      <c r="R89" s="269">
        <v>0.0199</v>
      </c>
      <c r="S89" s="270">
        <f t="shared" si="8"/>
        <v>18805.567985507074</v>
      </c>
      <c r="T89" s="12"/>
      <c r="U89" s="101"/>
    </row>
    <row r="90" spans="1:21" ht="11.25">
      <c r="A90" s="191"/>
      <c r="B90" s="214"/>
      <c r="C90" s="12"/>
      <c r="D90" s="12"/>
      <c r="E90" s="12"/>
      <c r="F90" s="12"/>
      <c r="G90" s="12"/>
      <c r="H90" s="187"/>
      <c r="I90" s="8"/>
      <c r="J90" s="8"/>
      <c r="K90" s="8"/>
      <c r="L90" s="204"/>
      <c r="M90" s="204"/>
      <c r="N90" s="101"/>
      <c r="P90" s="271" t="s">
        <v>17</v>
      </c>
      <c r="Q90" s="272" t="s">
        <v>17</v>
      </c>
      <c r="R90" s="272" t="s">
        <v>17</v>
      </c>
      <c r="S90" s="153"/>
      <c r="T90" s="12"/>
      <c r="U90" s="101"/>
    </row>
    <row r="91" spans="1:21" ht="11.25">
      <c r="A91" s="191"/>
      <c r="B91" s="214" t="s">
        <v>348</v>
      </c>
      <c r="C91" s="12" t="s">
        <v>94</v>
      </c>
      <c r="D91" s="12"/>
      <c r="E91" s="12"/>
      <c r="F91" s="12"/>
      <c r="G91" s="12"/>
      <c r="H91" s="187">
        <v>1</v>
      </c>
      <c r="I91" s="8">
        <v>31960</v>
      </c>
      <c r="J91" s="8"/>
      <c r="K91" s="8">
        <f t="shared" si="4"/>
        <v>31960</v>
      </c>
      <c r="L91" s="204">
        <v>0</v>
      </c>
      <c r="M91" s="204">
        <f t="shared" si="5"/>
        <v>0</v>
      </c>
      <c r="N91" s="101"/>
      <c r="P91" s="268">
        <f t="shared" si="6"/>
        <v>5.3725662913490915</v>
      </c>
      <c r="Q91" s="269">
        <f t="shared" si="7"/>
        <v>0.03382003424331377</v>
      </c>
      <c r="R91" s="269">
        <v>0.0338</v>
      </c>
      <c r="S91" s="270">
        <f t="shared" si="8"/>
        <v>31941.115472871308</v>
      </c>
      <c r="T91" s="12"/>
      <c r="U91" s="101"/>
    </row>
    <row r="92" spans="1:21" ht="11.25">
      <c r="A92" s="191"/>
      <c r="B92" s="214" t="s">
        <v>349</v>
      </c>
      <c r="C92" s="216" t="s">
        <v>68</v>
      </c>
      <c r="D92" s="12"/>
      <c r="E92" s="12"/>
      <c r="F92" s="12"/>
      <c r="G92" s="12"/>
      <c r="H92" s="187">
        <v>1</v>
      </c>
      <c r="I92" s="8">
        <v>23500</v>
      </c>
      <c r="J92" s="8"/>
      <c r="K92" s="8">
        <f t="shared" si="4"/>
        <v>23500</v>
      </c>
      <c r="L92" s="204">
        <v>0</v>
      </c>
      <c r="M92" s="204">
        <f t="shared" si="5"/>
        <v>0</v>
      </c>
      <c r="N92" s="101"/>
      <c r="P92" s="268">
        <f t="shared" si="6"/>
        <v>3.9504163906978618</v>
      </c>
      <c r="Q92" s="269">
        <f t="shared" si="7"/>
        <v>0.024867672237730714</v>
      </c>
      <c r="R92" s="269">
        <v>0.0249</v>
      </c>
      <c r="S92" s="270">
        <f t="shared" si="8"/>
        <v>23530.58506729277</v>
      </c>
      <c r="T92" s="12"/>
      <c r="U92" s="101"/>
    </row>
    <row r="93" spans="1:21" ht="11.25">
      <c r="A93" s="191"/>
      <c r="B93" s="214"/>
      <c r="C93" s="216"/>
      <c r="D93" s="12"/>
      <c r="E93" s="12"/>
      <c r="F93" s="12"/>
      <c r="G93" s="12"/>
      <c r="H93" s="187"/>
      <c r="I93" s="8"/>
      <c r="J93" s="8"/>
      <c r="K93" s="8"/>
      <c r="L93" s="204"/>
      <c r="M93" s="204"/>
      <c r="N93" s="101"/>
      <c r="P93" s="271" t="s">
        <v>17</v>
      </c>
      <c r="Q93" s="272" t="s">
        <v>17</v>
      </c>
      <c r="R93" s="272" t="s">
        <v>17</v>
      </c>
      <c r="S93" s="153"/>
      <c r="T93" s="12"/>
      <c r="U93" s="101"/>
    </row>
    <row r="94" spans="1:21" ht="11.25">
      <c r="A94" s="191"/>
      <c r="B94" s="214" t="s">
        <v>350</v>
      </c>
      <c r="C94" s="12" t="s">
        <v>84</v>
      </c>
      <c r="D94" s="12"/>
      <c r="E94" s="12"/>
      <c r="F94" s="12"/>
      <c r="G94" s="12"/>
      <c r="H94" s="187">
        <v>1</v>
      </c>
      <c r="I94" s="8">
        <v>56400</v>
      </c>
      <c r="J94" s="8"/>
      <c r="K94" s="8">
        <f t="shared" si="4"/>
        <v>56400</v>
      </c>
      <c r="L94" s="204">
        <v>0</v>
      </c>
      <c r="M94" s="204">
        <f t="shared" si="5"/>
        <v>0</v>
      </c>
      <c r="N94" s="101"/>
      <c r="P94" s="268">
        <f t="shared" si="6"/>
        <v>9.480999337674868</v>
      </c>
      <c r="Q94" s="269">
        <f t="shared" si="7"/>
        <v>0.059682413370553716</v>
      </c>
      <c r="R94" s="269">
        <v>0.0597</v>
      </c>
      <c r="S94" s="270">
        <f t="shared" si="8"/>
        <v>56416.703956521225</v>
      </c>
      <c r="T94" s="12"/>
      <c r="U94" s="101"/>
    </row>
    <row r="95" spans="1:21" ht="11.25">
      <c r="A95" s="191"/>
      <c r="B95" s="214"/>
      <c r="C95" s="12"/>
      <c r="D95" s="12"/>
      <c r="E95" s="12"/>
      <c r="F95" s="12"/>
      <c r="G95" s="12"/>
      <c r="H95" s="187"/>
      <c r="I95" s="8"/>
      <c r="J95" s="8"/>
      <c r="K95" s="8"/>
      <c r="L95" s="204"/>
      <c r="M95" s="204"/>
      <c r="N95" s="101"/>
      <c r="P95" s="271" t="s">
        <v>17</v>
      </c>
      <c r="Q95" s="272" t="s">
        <v>17</v>
      </c>
      <c r="R95" s="272" t="s">
        <v>17</v>
      </c>
      <c r="S95" s="153"/>
      <c r="T95" s="12"/>
      <c r="U95" s="101"/>
    </row>
    <row r="96" spans="1:21" ht="11.25">
      <c r="A96" s="191"/>
      <c r="B96" s="214" t="s">
        <v>351</v>
      </c>
      <c r="C96" s="12" t="s">
        <v>3</v>
      </c>
      <c r="D96" s="12"/>
      <c r="E96" s="12"/>
      <c r="F96" s="12"/>
      <c r="G96" s="12"/>
      <c r="H96" s="187">
        <v>1</v>
      </c>
      <c r="I96" s="8">
        <v>28200</v>
      </c>
      <c r="J96" s="8"/>
      <c r="K96" s="8">
        <f t="shared" si="4"/>
        <v>28200</v>
      </c>
      <c r="L96" s="204">
        <v>0</v>
      </c>
      <c r="M96" s="204">
        <f t="shared" si="5"/>
        <v>0</v>
      </c>
      <c r="N96" s="101"/>
      <c r="P96" s="268">
        <f t="shared" si="6"/>
        <v>4.740499668837434</v>
      </c>
      <c r="Q96" s="269">
        <f t="shared" si="7"/>
        <v>0.029841206685276858</v>
      </c>
      <c r="R96" s="269">
        <v>0.0298</v>
      </c>
      <c r="S96" s="270">
        <f t="shared" si="8"/>
        <v>28161.101807442752</v>
      </c>
      <c r="T96" s="12"/>
      <c r="U96" s="101"/>
    </row>
    <row r="97" spans="1:21" ht="11.25">
      <c r="A97" s="191"/>
      <c r="B97" s="214"/>
      <c r="C97" s="12"/>
      <c r="D97" s="12"/>
      <c r="E97" s="12"/>
      <c r="F97" s="12"/>
      <c r="G97" s="12"/>
      <c r="H97" s="187"/>
      <c r="I97" s="8"/>
      <c r="J97" s="8"/>
      <c r="K97" s="8"/>
      <c r="L97" s="204"/>
      <c r="M97" s="204"/>
      <c r="N97" s="101"/>
      <c r="P97" s="271" t="s">
        <v>17</v>
      </c>
      <c r="Q97" s="272" t="s">
        <v>17</v>
      </c>
      <c r="R97" s="272" t="s">
        <v>17</v>
      </c>
      <c r="S97" s="153"/>
      <c r="T97" s="12"/>
      <c r="U97" s="101"/>
    </row>
    <row r="98" spans="1:21" ht="11.25">
      <c r="A98" s="191"/>
      <c r="B98" s="214" t="s">
        <v>352</v>
      </c>
      <c r="C98" s="12" t="s">
        <v>439</v>
      </c>
      <c r="D98" s="12"/>
      <c r="E98" s="12"/>
      <c r="F98" s="12"/>
      <c r="G98" s="12"/>
      <c r="H98" s="187">
        <v>1</v>
      </c>
      <c r="I98" s="8">
        <v>19750</v>
      </c>
      <c r="J98" s="8"/>
      <c r="K98" s="8">
        <f t="shared" si="4"/>
        <v>19750</v>
      </c>
      <c r="L98" s="204">
        <v>0</v>
      </c>
      <c r="M98" s="204">
        <f t="shared" si="5"/>
        <v>0</v>
      </c>
      <c r="N98" s="101"/>
      <c r="P98" s="268">
        <f t="shared" si="6"/>
        <v>3.3200307964375644</v>
      </c>
      <c r="Q98" s="269">
        <f t="shared" si="7"/>
        <v>0.02089942666788007</v>
      </c>
      <c r="R98" s="269">
        <v>0.0209</v>
      </c>
      <c r="S98" s="270">
        <f t="shared" si="8"/>
        <v>19750.57140186421</v>
      </c>
      <c r="T98" s="12"/>
      <c r="U98" s="101"/>
    </row>
    <row r="99" spans="1:21" ht="11.25">
      <c r="A99" s="191"/>
      <c r="B99" s="214"/>
      <c r="C99" s="12"/>
      <c r="D99" s="12"/>
      <c r="E99" s="12"/>
      <c r="F99" s="12"/>
      <c r="G99" s="12"/>
      <c r="H99" s="187"/>
      <c r="I99" s="8"/>
      <c r="J99" s="8"/>
      <c r="K99" s="8"/>
      <c r="L99" s="204"/>
      <c r="M99" s="204"/>
      <c r="N99" s="101"/>
      <c r="P99" s="271" t="s">
        <v>17</v>
      </c>
      <c r="Q99" s="272" t="s">
        <v>17</v>
      </c>
      <c r="R99" s="272" t="s">
        <v>17</v>
      </c>
      <c r="S99" s="153"/>
      <c r="T99" s="12"/>
      <c r="U99" s="101"/>
    </row>
    <row r="100" spans="1:21" ht="11.25">
      <c r="A100" s="191"/>
      <c r="B100" s="214" t="s">
        <v>353</v>
      </c>
      <c r="C100" s="12" t="s">
        <v>57</v>
      </c>
      <c r="D100" s="12"/>
      <c r="E100" s="12"/>
      <c r="F100" s="12"/>
      <c r="G100" s="12"/>
      <c r="H100" s="187">
        <v>1</v>
      </c>
      <c r="I100" s="8">
        <v>37600</v>
      </c>
      <c r="J100" s="8"/>
      <c r="K100" s="8">
        <f t="shared" si="4"/>
        <v>37600</v>
      </c>
      <c r="L100" s="204">
        <v>0</v>
      </c>
      <c r="M100" s="204">
        <f t="shared" si="5"/>
        <v>0</v>
      </c>
      <c r="N100" s="101"/>
      <c r="P100" s="268">
        <f t="shared" si="6"/>
        <v>6.320666225116579</v>
      </c>
      <c r="Q100" s="269">
        <f t="shared" si="7"/>
        <v>0.03978827558036914</v>
      </c>
      <c r="R100" s="269">
        <v>0.0398</v>
      </c>
      <c r="S100" s="270">
        <f t="shared" si="8"/>
        <v>37611.13597101415</v>
      </c>
      <c r="T100" s="12"/>
      <c r="U100" s="101"/>
    </row>
    <row r="101" spans="1:21" ht="11.25">
      <c r="A101" s="191"/>
      <c r="B101" s="214"/>
      <c r="C101" s="12"/>
      <c r="D101" s="12"/>
      <c r="E101" s="12"/>
      <c r="F101" s="12"/>
      <c r="G101" s="12"/>
      <c r="H101" s="187"/>
      <c r="I101" s="8"/>
      <c r="J101" s="8"/>
      <c r="K101" s="8"/>
      <c r="L101" s="204"/>
      <c r="M101" s="204"/>
      <c r="N101" s="101"/>
      <c r="P101" s="271" t="s">
        <v>17</v>
      </c>
      <c r="Q101" s="272" t="s">
        <v>17</v>
      </c>
      <c r="R101" s="272" t="s">
        <v>17</v>
      </c>
      <c r="S101" s="153"/>
      <c r="T101" s="12"/>
      <c r="U101" s="101"/>
    </row>
    <row r="102" spans="1:21" ht="11.25">
      <c r="A102" s="191"/>
      <c r="B102" s="214" t="s">
        <v>434</v>
      </c>
      <c r="C102" s="12" t="s">
        <v>436</v>
      </c>
      <c r="D102" s="12"/>
      <c r="E102" s="12"/>
      <c r="F102" s="12"/>
      <c r="G102" s="12"/>
      <c r="H102" s="187">
        <v>1</v>
      </c>
      <c r="I102" s="8">
        <v>19750</v>
      </c>
      <c r="J102" s="8"/>
      <c r="K102" s="8">
        <f>(H102*I102)</f>
        <v>19750</v>
      </c>
      <c r="L102" s="204">
        <v>0</v>
      </c>
      <c r="M102" s="204">
        <f>(L102*H102)</f>
        <v>0</v>
      </c>
      <c r="N102" s="101"/>
      <c r="P102" s="268">
        <f t="shared" si="6"/>
        <v>3.3200307964375644</v>
      </c>
      <c r="Q102" s="269">
        <f t="shared" si="7"/>
        <v>0.02089942666788007</v>
      </c>
      <c r="R102" s="269">
        <v>0.0209</v>
      </c>
      <c r="S102" s="270">
        <f t="shared" si="8"/>
        <v>19750.57140186421</v>
      </c>
      <c r="T102" s="12"/>
      <c r="U102" s="101"/>
    </row>
    <row r="103" spans="1:21" ht="11.25">
      <c r="A103" s="191"/>
      <c r="B103" s="214" t="s">
        <v>435</v>
      </c>
      <c r="C103" s="12" t="s">
        <v>437</v>
      </c>
      <c r="D103" s="12"/>
      <c r="E103" s="12"/>
      <c r="F103" s="12"/>
      <c r="G103" s="12"/>
      <c r="H103" s="187">
        <v>1</v>
      </c>
      <c r="I103" s="8">
        <v>11280</v>
      </c>
      <c r="J103" s="8"/>
      <c r="K103" s="8">
        <f>(H103*I103)</f>
        <v>11280</v>
      </c>
      <c r="L103" s="204">
        <v>0</v>
      </c>
      <c r="M103" s="204">
        <f>(L103*H103)</f>
        <v>0</v>
      </c>
      <c r="N103" s="101"/>
      <c r="O103" s="215"/>
      <c r="P103" s="268">
        <f t="shared" si="6"/>
        <v>1.8961998675349736</v>
      </c>
      <c r="Q103" s="269">
        <f t="shared" si="7"/>
        <v>0.011936482674110743</v>
      </c>
      <c r="R103" s="269">
        <v>0.0119</v>
      </c>
      <c r="S103" s="270">
        <f t="shared" si="8"/>
        <v>11245.54065464996</v>
      </c>
      <c r="T103" s="12"/>
      <c r="U103" s="101"/>
    </row>
    <row r="104" spans="1:21" ht="11.25">
      <c r="A104" s="191"/>
      <c r="B104" s="214"/>
      <c r="C104" s="12"/>
      <c r="D104" s="12"/>
      <c r="E104" s="12"/>
      <c r="F104" s="12"/>
      <c r="G104" s="12"/>
      <c r="H104" s="187"/>
      <c r="I104" s="8"/>
      <c r="J104" s="8"/>
      <c r="K104" s="8"/>
      <c r="L104" s="204"/>
      <c r="M104" s="204"/>
      <c r="N104" s="101"/>
      <c r="O104" s="215"/>
      <c r="P104" s="271" t="s">
        <v>17</v>
      </c>
      <c r="Q104" s="272" t="s">
        <v>17</v>
      </c>
      <c r="R104" s="272" t="s">
        <v>17</v>
      </c>
      <c r="S104" s="153"/>
      <c r="T104" s="12"/>
      <c r="U104" s="101"/>
    </row>
    <row r="105" spans="1:21" ht="11.25">
      <c r="A105" s="191"/>
      <c r="B105" s="214" t="s">
        <v>438</v>
      </c>
      <c r="C105" s="12" t="s">
        <v>15</v>
      </c>
      <c r="D105" s="12"/>
      <c r="E105" s="12"/>
      <c r="F105" s="12"/>
      <c r="G105" s="12"/>
      <c r="H105" s="187">
        <v>1</v>
      </c>
      <c r="I105" s="8">
        <v>6110</v>
      </c>
      <c r="J105" s="8"/>
      <c r="K105" s="8">
        <f>(H105*I105)</f>
        <v>6110</v>
      </c>
      <c r="L105" s="204">
        <v>0</v>
      </c>
      <c r="M105" s="204">
        <f>(L105*H105)</f>
        <v>0</v>
      </c>
      <c r="N105" s="101"/>
      <c r="P105" s="268">
        <f t="shared" si="6"/>
        <v>1.027108261581444</v>
      </c>
      <c r="Q105" s="269">
        <f t="shared" si="7"/>
        <v>0.0064655947818099855</v>
      </c>
      <c r="R105" s="269">
        <v>0.0065</v>
      </c>
      <c r="S105" s="270">
        <f t="shared" si="8"/>
        <v>6142.522206321406</v>
      </c>
      <c r="T105" s="12"/>
      <c r="U105" s="101"/>
    </row>
    <row r="106" spans="1:21" ht="11.25">
      <c r="A106" s="191"/>
      <c r="B106" s="214"/>
      <c r="C106" s="12"/>
      <c r="D106" s="12"/>
      <c r="E106" s="12"/>
      <c r="F106" s="12"/>
      <c r="G106" s="12"/>
      <c r="H106" s="187"/>
      <c r="I106" s="8"/>
      <c r="J106" s="8"/>
      <c r="K106" s="8"/>
      <c r="L106" s="204"/>
      <c r="M106" s="204"/>
      <c r="N106" s="101"/>
      <c r="P106" s="271" t="s">
        <v>17</v>
      </c>
      <c r="Q106" s="272" t="s">
        <v>17</v>
      </c>
      <c r="R106" s="272" t="s">
        <v>17</v>
      </c>
      <c r="S106" s="153"/>
      <c r="T106" s="12"/>
      <c r="U106" s="101"/>
    </row>
    <row r="107" spans="1:21" ht="11.25">
      <c r="A107" s="191"/>
      <c r="B107" s="214" t="s">
        <v>440</v>
      </c>
      <c r="C107" s="12" t="s">
        <v>441</v>
      </c>
      <c r="D107" s="12"/>
      <c r="E107" s="12"/>
      <c r="F107" s="12"/>
      <c r="G107" s="12"/>
      <c r="H107" s="187">
        <v>1</v>
      </c>
      <c r="I107" s="8">
        <v>10340</v>
      </c>
      <c r="J107" s="8"/>
      <c r="K107" s="8">
        <f>(H107*I107)</f>
        <v>10340</v>
      </c>
      <c r="L107" s="204">
        <v>0</v>
      </c>
      <c r="M107" s="204">
        <f>(L107*H107)</f>
        <v>0</v>
      </c>
      <c r="N107" s="101"/>
      <c r="P107" s="268">
        <f t="shared" si="6"/>
        <v>1.738183211907059</v>
      </c>
      <c r="Q107" s="269">
        <f t="shared" si="7"/>
        <v>0.010941775784601515</v>
      </c>
      <c r="R107" s="269">
        <v>0.0109</v>
      </c>
      <c r="S107" s="270">
        <f t="shared" si="8"/>
        <v>10300.537238292818</v>
      </c>
      <c r="T107" s="12"/>
      <c r="U107" s="101"/>
    </row>
    <row r="108" spans="1:21" ht="12" thickBot="1">
      <c r="A108" s="191"/>
      <c r="B108" s="12" t="s">
        <v>17</v>
      </c>
      <c r="C108" s="12"/>
      <c r="D108" s="12"/>
      <c r="E108" s="12"/>
      <c r="F108" s="12"/>
      <c r="G108" s="12"/>
      <c r="H108" s="187" t="s">
        <v>17</v>
      </c>
      <c r="I108" s="220"/>
      <c r="J108" s="12"/>
      <c r="K108" s="8"/>
      <c r="L108" s="12"/>
      <c r="M108" s="12"/>
      <c r="N108" s="101"/>
      <c r="P108" s="248"/>
      <c r="Q108" s="166"/>
      <c r="R108" s="166"/>
      <c r="S108" s="166"/>
      <c r="T108" s="166"/>
      <c r="U108" s="249"/>
    </row>
    <row r="109" spans="1:14" ht="11.25">
      <c r="A109" s="191"/>
      <c r="B109" s="64" t="s">
        <v>48</v>
      </c>
      <c r="C109" s="209" t="s">
        <v>49</v>
      </c>
      <c r="D109" s="12"/>
      <c r="E109" s="12"/>
      <c r="F109" s="186">
        <f>(K109/K34)</f>
        <v>0.07700159888928956</v>
      </c>
      <c r="G109" s="12"/>
      <c r="H109" s="187" t="s">
        <v>17</v>
      </c>
      <c r="I109" s="220"/>
      <c r="J109" s="12"/>
      <c r="K109" s="211">
        <f>SUM(K111:K136)</f>
        <v>262180</v>
      </c>
      <c r="L109" s="12"/>
      <c r="M109" s="12"/>
      <c r="N109" s="101"/>
    </row>
    <row r="110" spans="1:14" ht="11.25">
      <c r="A110" s="191"/>
      <c r="B110" s="64"/>
      <c r="C110" s="209"/>
      <c r="D110" s="12"/>
      <c r="E110" s="12"/>
      <c r="F110" s="12"/>
      <c r="G110" s="12"/>
      <c r="H110" s="187"/>
      <c r="I110" s="220"/>
      <c r="J110" s="12"/>
      <c r="K110" s="8"/>
      <c r="L110" s="12"/>
      <c r="M110" s="12"/>
      <c r="N110" s="101"/>
    </row>
    <row r="111" spans="1:14" ht="11.25">
      <c r="A111" s="191"/>
      <c r="B111" s="221" t="s">
        <v>355</v>
      </c>
      <c r="C111" s="12" t="s">
        <v>77</v>
      </c>
      <c r="D111" s="12"/>
      <c r="E111" s="12"/>
      <c r="F111" s="12"/>
      <c r="G111" s="12"/>
      <c r="H111" s="222">
        <f>('C-QUANTITY'!C17+'C-QUANTITY'!C18)</f>
        <v>991</v>
      </c>
      <c r="I111" s="8">
        <v>42</v>
      </c>
      <c r="J111" s="8"/>
      <c r="K111" s="8">
        <f>(H111*I111)</f>
        <v>41622</v>
      </c>
      <c r="L111" s="204">
        <v>0</v>
      </c>
      <c r="M111" s="204">
        <f>(L111*H111)</f>
        <v>0</v>
      </c>
      <c r="N111" s="101"/>
    </row>
    <row r="112" spans="1:14" ht="11.25">
      <c r="A112" s="191"/>
      <c r="B112" s="221" t="s">
        <v>356</v>
      </c>
      <c r="C112" s="12" t="s">
        <v>354</v>
      </c>
      <c r="D112" s="12"/>
      <c r="E112" s="12"/>
      <c r="F112" s="12"/>
      <c r="G112" s="12"/>
      <c r="H112" s="222">
        <f>('C-QUANTITY'!C19)</f>
        <v>520</v>
      </c>
      <c r="I112" s="8">
        <v>75</v>
      </c>
      <c r="J112" s="8"/>
      <c r="K112" s="8">
        <f>(H112*I112)</f>
        <v>39000</v>
      </c>
      <c r="L112" s="204">
        <v>0</v>
      </c>
      <c r="M112" s="204">
        <f>(L112*H112)</f>
        <v>0</v>
      </c>
      <c r="N112" s="101"/>
    </row>
    <row r="113" spans="1:14" ht="11.25">
      <c r="A113" s="191"/>
      <c r="B113" s="221" t="s">
        <v>357</v>
      </c>
      <c r="C113" s="12" t="s">
        <v>425</v>
      </c>
      <c r="D113" s="12"/>
      <c r="E113" s="12"/>
      <c r="F113" s="12"/>
      <c r="G113" s="12"/>
      <c r="H113" s="187">
        <v>4</v>
      </c>
      <c r="I113" s="8">
        <v>1739</v>
      </c>
      <c r="J113" s="8"/>
      <c r="K113" s="8">
        <f>(H113*I113)</f>
        <v>6956</v>
      </c>
      <c r="L113" s="204">
        <v>0</v>
      </c>
      <c r="M113" s="204">
        <f>(L113*H113)</f>
        <v>0</v>
      </c>
      <c r="N113" s="101"/>
    </row>
    <row r="114" spans="1:14" ht="11.25">
      <c r="A114" s="191"/>
      <c r="B114" s="221" t="s">
        <v>358</v>
      </c>
      <c r="C114" s="12" t="s">
        <v>475</v>
      </c>
      <c r="D114" s="12"/>
      <c r="E114" s="12"/>
      <c r="F114" s="12"/>
      <c r="G114" s="12"/>
      <c r="H114" s="187">
        <f>('C-QUANTITY'!I9*'C-QUANTITY'!J9)</f>
        <v>20</v>
      </c>
      <c r="I114" s="8">
        <v>329</v>
      </c>
      <c r="J114" s="8"/>
      <c r="K114" s="8">
        <f aca="true" t="shared" si="9" ref="K114:K136">(H114*I114)</f>
        <v>6580</v>
      </c>
      <c r="L114" s="204">
        <v>0</v>
      </c>
      <c r="M114" s="204">
        <f aca="true" t="shared" si="10" ref="M114:M136">(L114*H114)</f>
        <v>0</v>
      </c>
      <c r="N114" s="101"/>
    </row>
    <row r="115" spans="1:14" ht="11.25">
      <c r="A115" s="191"/>
      <c r="B115" s="221" t="s">
        <v>359</v>
      </c>
      <c r="C115" s="12" t="s">
        <v>71</v>
      </c>
      <c r="D115" s="12"/>
      <c r="E115" s="12"/>
      <c r="F115" s="12"/>
      <c r="G115" s="12"/>
      <c r="H115" s="187">
        <v>8</v>
      </c>
      <c r="I115" s="8">
        <v>1175</v>
      </c>
      <c r="J115" s="8"/>
      <c r="K115" s="8">
        <f t="shared" si="9"/>
        <v>9400</v>
      </c>
      <c r="L115" s="204">
        <v>0</v>
      </c>
      <c r="M115" s="204">
        <f t="shared" si="10"/>
        <v>0</v>
      </c>
      <c r="N115" s="101"/>
    </row>
    <row r="116" spans="1:14" ht="11.25">
      <c r="A116" s="191"/>
      <c r="B116" s="221" t="s">
        <v>360</v>
      </c>
      <c r="C116" s="12" t="s">
        <v>474</v>
      </c>
      <c r="D116" s="12"/>
      <c r="E116" s="12"/>
      <c r="F116" s="12"/>
      <c r="G116" s="12"/>
      <c r="H116" s="187">
        <v>322</v>
      </c>
      <c r="I116" s="8">
        <v>71</v>
      </c>
      <c r="J116" s="8"/>
      <c r="K116" s="8">
        <f t="shared" si="9"/>
        <v>22862</v>
      </c>
      <c r="L116" s="204">
        <v>0</v>
      </c>
      <c r="M116" s="204">
        <f t="shared" si="10"/>
        <v>0</v>
      </c>
      <c r="N116" s="101"/>
    </row>
    <row r="117" spans="1:14" ht="11.25">
      <c r="A117" s="191"/>
      <c r="B117" s="221" t="s">
        <v>424</v>
      </c>
      <c r="C117" s="12" t="s">
        <v>473</v>
      </c>
      <c r="D117" s="12"/>
      <c r="E117" s="12"/>
      <c r="F117" s="12"/>
      <c r="G117" s="12"/>
      <c r="H117" s="187">
        <v>80</v>
      </c>
      <c r="I117" s="8">
        <v>52</v>
      </c>
      <c r="J117" s="8"/>
      <c r="K117" s="8">
        <f t="shared" si="9"/>
        <v>4160</v>
      </c>
      <c r="L117" s="204">
        <v>0</v>
      </c>
      <c r="M117" s="204">
        <f t="shared" si="10"/>
        <v>0</v>
      </c>
      <c r="N117" s="101"/>
    </row>
    <row r="118" spans="1:14" ht="11.25">
      <c r="A118" s="191"/>
      <c r="B118" s="221"/>
      <c r="C118" s="12"/>
      <c r="D118" s="12"/>
      <c r="E118" s="12"/>
      <c r="F118" s="12"/>
      <c r="G118" s="12"/>
      <c r="H118" s="187"/>
      <c r="I118" s="8"/>
      <c r="J118" s="8"/>
      <c r="K118" s="8"/>
      <c r="L118" s="204"/>
      <c r="M118" s="204"/>
      <c r="N118" s="101"/>
    </row>
    <row r="119" spans="1:14" ht="11.25">
      <c r="A119" s="191"/>
      <c r="B119" s="221"/>
      <c r="C119" s="12"/>
      <c r="D119" s="12"/>
      <c r="E119" s="12"/>
      <c r="F119" s="12"/>
      <c r="G119" s="12"/>
      <c r="H119" s="187"/>
      <c r="I119" s="8"/>
      <c r="J119" s="8"/>
      <c r="K119" s="8"/>
      <c r="L119" s="204"/>
      <c r="M119" s="204"/>
      <c r="N119" s="101"/>
    </row>
    <row r="120" spans="1:14" ht="11.25">
      <c r="A120" s="191"/>
      <c r="B120" s="214" t="s">
        <v>361</v>
      </c>
      <c r="C120" s="12" t="s">
        <v>52</v>
      </c>
      <c r="D120" s="12"/>
      <c r="E120" s="12"/>
      <c r="F120" s="12"/>
      <c r="G120" s="12"/>
      <c r="H120" s="187">
        <v>1</v>
      </c>
      <c r="I120" s="8">
        <v>11280</v>
      </c>
      <c r="J120" s="8"/>
      <c r="K120" s="8">
        <f t="shared" si="9"/>
        <v>11280</v>
      </c>
      <c r="L120" s="204">
        <v>0</v>
      </c>
      <c r="M120" s="204">
        <f t="shared" si="10"/>
        <v>0</v>
      </c>
      <c r="N120" s="101"/>
    </row>
    <row r="121" spans="1:17" ht="11.25">
      <c r="A121" s="191"/>
      <c r="B121" s="214" t="s">
        <v>362</v>
      </c>
      <c r="C121" s="216" t="s">
        <v>54</v>
      </c>
      <c r="D121" s="12"/>
      <c r="E121" s="12"/>
      <c r="F121" s="12"/>
      <c r="G121" s="12"/>
      <c r="H121" s="187">
        <v>1</v>
      </c>
      <c r="I121" s="8">
        <v>1880</v>
      </c>
      <c r="J121" s="8"/>
      <c r="K121" s="8">
        <f t="shared" si="9"/>
        <v>1880</v>
      </c>
      <c r="L121" s="204">
        <v>0</v>
      </c>
      <c r="M121" s="204">
        <f t="shared" si="10"/>
        <v>0</v>
      </c>
      <c r="N121" s="101"/>
      <c r="Q121" s="12"/>
    </row>
    <row r="122" spans="1:17" ht="11.25">
      <c r="A122" s="191"/>
      <c r="B122" s="214" t="s">
        <v>363</v>
      </c>
      <c r="C122" s="216" t="s">
        <v>56</v>
      </c>
      <c r="D122" s="12"/>
      <c r="E122" s="12"/>
      <c r="F122" s="12"/>
      <c r="G122" s="12"/>
      <c r="H122" s="187">
        <v>1</v>
      </c>
      <c r="I122" s="8">
        <v>1410</v>
      </c>
      <c r="J122" s="8"/>
      <c r="K122" s="8">
        <f t="shared" si="9"/>
        <v>1410</v>
      </c>
      <c r="L122" s="204">
        <v>0</v>
      </c>
      <c r="M122" s="204">
        <f t="shared" si="10"/>
        <v>0</v>
      </c>
      <c r="N122" s="101"/>
      <c r="Q122" s="12"/>
    </row>
    <row r="123" spans="1:17" ht="11.25">
      <c r="A123" s="191"/>
      <c r="B123" s="214" t="s">
        <v>364</v>
      </c>
      <c r="C123" s="216" t="s">
        <v>55</v>
      </c>
      <c r="D123" s="12"/>
      <c r="E123" s="12"/>
      <c r="F123" s="12"/>
      <c r="G123" s="12"/>
      <c r="H123" s="187">
        <v>1</v>
      </c>
      <c r="I123" s="8">
        <v>1128</v>
      </c>
      <c r="J123" s="8"/>
      <c r="K123" s="8">
        <f t="shared" si="9"/>
        <v>1128</v>
      </c>
      <c r="L123" s="204">
        <v>0</v>
      </c>
      <c r="M123" s="204">
        <f t="shared" si="10"/>
        <v>0</v>
      </c>
      <c r="N123" s="101"/>
      <c r="Q123" s="12"/>
    </row>
    <row r="124" spans="1:17" ht="11.25">
      <c r="A124" s="191"/>
      <c r="B124" s="214"/>
      <c r="C124" s="216"/>
      <c r="D124" s="12"/>
      <c r="E124" s="12"/>
      <c r="F124" s="12"/>
      <c r="G124" s="12"/>
      <c r="H124" s="187"/>
      <c r="I124" s="8"/>
      <c r="J124" s="8"/>
      <c r="K124" s="8"/>
      <c r="L124" s="204"/>
      <c r="M124" s="204"/>
      <c r="N124" s="101"/>
      <c r="Q124" s="12"/>
    </row>
    <row r="125" spans="1:17" ht="11.25">
      <c r="A125" s="191"/>
      <c r="B125" s="214" t="s">
        <v>365</v>
      </c>
      <c r="C125" s="12" t="s">
        <v>1</v>
      </c>
      <c r="D125" s="12"/>
      <c r="E125" s="12"/>
      <c r="F125" s="12"/>
      <c r="G125" s="12"/>
      <c r="H125" s="187">
        <v>1</v>
      </c>
      <c r="I125" s="8">
        <v>0</v>
      </c>
      <c r="J125" s="8"/>
      <c r="K125" s="8">
        <f t="shared" si="9"/>
        <v>0</v>
      </c>
      <c r="L125" s="204">
        <v>0</v>
      </c>
      <c r="M125" s="204">
        <f t="shared" si="10"/>
        <v>0</v>
      </c>
      <c r="N125" s="101"/>
      <c r="Q125" s="12"/>
    </row>
    <row r="126" spans="1:17" ht="11.25">
      <c r="A126" s="191"/>
      <c r="B126" s="214" t="s">
        <v>366</v>
      </c>
      <c r="C126" s="12" t="s">
        <v>23</v>
      </c>
      <c r="D126" s="12"/>
      <c r="E126" s="12"/>
      <c r="F126" s="12"/>
      <c r="G126" s="12"/>
      <c r="H126" s="187">
        <v>1</v>
      </c>
      <c r="I126" s="8">
        <v>9870</v>
      </c>
      <c r="J126" s="8"/>
      <c r="K126" s="8">
        <f t="shared" si="9"/>
        <v>9870</v>
      </c>
      <c r="L126" s="204">
        <v>0</v>
      </c>
      <c r="M126" s="204">
        <f t="shared" si="10"/>
        <v>0</v>
      </c>
      <c r="N126" s="101"/>
      <c r="Q126" s="12"/>
    </row>
    <row r="127" spans="1:17" ht="11.25">
      <c r="A127" s="191"/>
      <c r="B127" s="214" t="s">
        <v>367</v>
      </c>
      <c r="C127" s="12" t="s">
        <v>499</v>
      </c>
      <c r="D127" s="12"/>
      <c r="E127" s="12"/>
      <c r="F127" s="12"/>
      <c r="G127" s="12"/>
      <c r="H127" s="187">
        <v>1</v>
      </c>
      <c r="I127" s="8">
        <v>3948</v>
      </c>
      <c r="J127" s="8"/>
      <c r="K127" s="8">
        <f>(H127*I127)</f>
        <v>3948</v>
      </c>
      <c r="L127" s="204">
        <v>0</v>
      </c>
      <c r="M127" s="204">
        <f>(L127*H127)</f>
        <v>0</v>
      </c>
      <c r="N127" s="101"/>
      <c r="Q127" s="12"/>
    </row>
    <row r="128" spans="1:17" ht="11.25">
      <c r="A128" s="191"/>
      <c r="B128" s="214" t="s">
        <v>368</v>
      </c>
      <c r="C128" s="216" t="s">
        <v>50</v>
      </c>
      <c r="D128" s="12"/>
      <c r="E128" s="12"/>
      <c r="F128" s="12"/>
      <c r="G128" s="12"/>
      <c r="H128" s="187">
        <v>1</v>
      </c>
      <c r="I128" s="8">
        <v>32900</v>
      </c>
      <c r="J128" s="8"/>
      <c r="K128" s="8">
        <f t="shared" si="9"/>
        <v>32900</v>
      </c>
      <c r="L128" s="204">
        <v>0</v>
      </c>
      <c r="M128" s="204">
        <f t="shared" si="10"/>
        <v>0</v>
      </c>
      <c r="N128" s="101"/>
      <c r="Q128" s="12"/>
    </row>
    <row r="129" spans="1:17" ht="11.25">
      <c r="A129" s="191"/>
      <c r="B129" s="214" t="s">
        <v>369</v>
      </c>
      <c r="C129" s="216" t="s">
        <v>72</v>
      </c>
      <c r="D129" s="12"/>
      <c r="E129" s="12"/>
      <c r="F129" s="12"/>
      <c r="G129" s="12"/>
      <c r="H129" s="187">
        <v>1</v>
      </c>
      <c r="I129" s="8">
        <v>1504</v>
      </c>
      <c r="J129" s="8"/>
      <c r="K129" s="8">
        <f t="shared" si="9"/>
        <v>1504</v>
      </c>
      <c r="L129" s="204">
        <v>0</v>
      </c>
      <c r="M129" s="204">
        <f t="shared" si="10"/>
        <v>0</v>
      </c>
      <c r="N129" s="101"/>
      <c r="Q129" s="12"/>
    </row>
    <row r="130" spans="1:17" ht="11.25">
      <c r="A130" s="191"/>
      <c r="B130" s="214" t="s">
        <v>370</v>
      </c>
      <c r="C130" s="216" t="s">
        <v>95</v>
      </c>
      <c r="D130" s="12"/>
      <c r="E130" s="12"/>
      <c r="F130" s="12"/>
      <c r="G130" s="12"/>
      <c r="H130" s="187">
        <v>1</v>
      </c>
      <c r="I130" s="8">
        <v>9400</v>
      </c>
      <c r="J130" s="8"/>
      <c r="K130" s="8">
        <f t="shared" si="9"/>
        <v>9400</v>
      </c>
      <c r="L130" s="204">
        <v>0</v>
      </c>
      <c r="M130" s="204">
        <f>(L130*H130)</f>
        <v>0</v>
      </c>
      <c r="N130" s="101"/>
      <c r="Q130" s="12"/>
    </row>
    <row r="131" spans="1:17" ht="11.25">
      <c r="A131" s="191"/>
      <c r="B131" s="214" t="s">
        <v>371</v>
      </c>
      <c r="C131" s="216" t="s">
        <v>96</v>
      </c>
      <c r="D131" s="12"/>
      <c r="E131" s="12"/>
      <c r="F131" s="12"/>
      <c r="G131" s="12"/>
      <c r="H131" s="187">
        <v>1</v>
      </c>
      <c r="I131" s="8">
        <v>7050</v>
      </c>
      <c r="J131" s="8"/>
      <c r="K131" s="8">
        <f t="shared" si="9"/>
        <v>7050</v>
      </c>
      <c r="L131" s="204">
        <v>0</v>
      </c>
      <c r="M131" s="204">
        <f>(L131*H131)</f>
        <v>0</v>
      </c>
      <c r="N131" s="101"/>
      <c r="Q131" s="12"/>
    </row>
    <row r="132" spans="1:17" ht="11.25">
      <c r="A132" s="191"/>
      <c r="B132" s="214" t="s">
        <v>372</v>
      </c>
      <c r="C132" s="216" t="s">
        <v>53</v>
      </c>
      <c r="D132" s="12"/>
      <c r="E132" s="12"/>
      <c r="F132" s="12"/>
      <c r="G132" s="12"/>
      <c r="H132" s="187">
        <v>1</v>
      </c>
      <c r="I132" s="8">
        <v>4230</v>
      </c>
      <c r="J132" s="8"/>
      <c r="K132" s="8">
        <f>(H132*I132)</f>
        <v>4230</v>
      </c>
      <c r="L132" s="204">
        <v>0</v>
      </c>
      <c r="M132" s="204">
        <f>(L132*H132)</f>
        <v>0</v>
      </c>
      <c r="N132" s="101"/>
      <c r="Q132" s="216"/>
    </row>
    <row r="133" spans="1:17" ht="11.25">
      <c r="A133" s="191"/>
      <c r="B133" s="214" t="s">
        <v>373</v>
      </c>
      <c r="C133" s="12" t="s">
        <v>81</v>
      </c>
      <c r="D133" s="12"/>
      <c r="E133" s="12"/>
      <c r="F133" s="12"/>
      <c r="G133" s="12"/>
      <c r="H133" s="187">
        <v>1</v>
      </c>
      <c r="I133" s="8">
        <v>15040</v>
      </c>
      <c r="J133" s="8"/>
      <c r="K133" s="8">
        <f t="shared" si="9"/>
        <v>15040</v>
      </c>
      <c r="L133" s="204">
        <v>0</v>
      </c>
      <c r="M133" s="204">
        <f t="shared" si="10"/>
        <v>0</v>
      </c>
      <c r="N133" s="101"/>
      <c r="Q133" s="12"/>
    </row>
    <row r="134" spans="1:17" ht="11.25">
      <c r="A134" s="191"/>
      <c r="B134" s="214" t="s">
        <v>374</v>
      </c>
      <c r="C134" s="12" t="s">
        <v>83</v>
      </c>
      <c r="D134" s="12"/>
      <c r="E134" s="12"/>
      <c r="F134" s="12"/>
      <c r="G134" s="12"/>
      <c r="H134" s="187">
        <v>1</v>
      </c>
      <c r="I134" s="8">
        <v>7520</v>
      </c>
      <c r="J134" s="8"/>
      <c r="K134" s="8">
        <f t="shared" si="9"/>
        <v>7520</v>
      </c>
      <c r="L134" s="204">
        <v>0</v>
      </c>
      <c r="M134" s="204">
        <f t="shared" si="10"/>
        <v>0</v>
      </c>
      <c r="N134" s="101"/>
      <c r="Q134" s="12"/>
    </row>
    <row r="135" spans="1:17" ht="11.25">
      <c r="A135" s="191"/>
      <c r="B135" s="214" t="s">
        <v>375</v>
      </c>
      <c r="C135" s="12" t="s">
        <v>459</v>
      </c>
      <c r="D135" s="12"/>
      <c r="E135" s="12"/>
      <c r="F135" s="12"/>
      <c r="G135" s="12"/>
      <c r="H135" s="187">
        <v>1</v>
      </c>
      <c r="I135" s="8">
        <v>24440</v>
      </c>
      <c r="J135" s="8"/>
      <c r="K135" s="8">
        <f t="shared" si="9"/>
        <v>24440</v>
      </c>
      <c r="L135" s="204">
        <v>0</v>
      </c>
      <c r="M135" s="204">
        <f t="shared" si="10"/>
        <v>0</v>
      </c>
      <c r="N135" s="101"/>
      <c r="Q135" s="12"/>
    </row>
    <row r="136" spans="1:17" ht="11.25">
      <c r="A136" s="191"/>
      <c r="B136" s="214" t="s">
        <v>498</v>
      </c>
      <c r="C136" s="12" t="s">
        <v>82</v>
      </c>
      <c r="D136" s="12"/>
      <c r="E136" s="12"/>
      <c r="F136" s="12"/>
      <c r="G136" s="12"/>
      <c r="H136" s="187">
        <v>1</v>
      </c>
      <c r="I136" s="8">
        <v>0</v>
      </c>
      <c r="J136" s="8"/>
      <c r="K136" s="8">
        <f t="shared" si="9"/>
        <v>0</v>
      </c>
      <c r="L136" s="204">
        <v>0</v>
      </c>
      <c r="M136" s="204">
        <f t="shared" si="10"/>
        <v>0</v>
      </c>
      <c r="N136" s="101"/>
      <c r="Q136" s="12"/>
    </row>
    <row r="137" spans="1:17" ht="11.25">
      <c r="A137" s="191"/>
      <c r="B137" s="214"/>
      <c r="C137" s="12"/>
      <c r="D137" s="12"/>
      <c r="E137" s="12"/>
      <c r="F137" s="12"/>
      <c r="G137" s="12"/>
      <c r="H137" s="187"/>
      <c r="I137" s="8"/>
      <c r="J137" s="8"/>
      <c r="K137" s="8"/>
      <c r="L137" s="204"/>
      <c r="M137" s="204"/>
      <c r="N137" s="101"/>
      <c r="Q137" s="12"/>
    </row>
    <row r="138" spans="1:17" ht="11.25">
      <c r="A138" s="191"/>
      <c r="B138" s="214"/>
      <c r="C138" s="12"/>
      <c r="D138" s="12"/>
      <c r="E138" s="12"/>
      <c r="F138" s="12"/>
      <c r="G138" s="12"/>
      <c r="H138" s="187"/>
      <c r="I138" s="8"/>
      <c r="J138" s="8"/>
      <c r="K138" s="8"/>
      <c r="L138" s="204"/>
      <c r="M138" s="204"/>
      <c r="N138" s="101"/>
      <c r="Q138" s="12"/>
    </row>
    <row r="139" spans="1:17" ht="11.25">
      <c r="A139" s="191"/>
      <c r="B139" s="214"/>
      <c r="C139" s="12"/>
      <c r="D139" s="12"/>
      <c r="E139" s="12"/>
      <c r="F139" s="12"/>
      <c r="G139" s="12"/>
      <c r="H139" s="187"/>
      <c r="I139" s="8"/>
      <c r="J139" s="8"/>
      <c r="K139" s="8"/>
      <c r="L139" s="204"/>
      <c r="M139" s="204"/>
      <c r="N139" s="101"/>
      <c r="Q139" s="12"/>
    </row>
    <row r="140" spans="1:17" ht="11.25">
      <c r="A140" s="191"/>
      <c r="B140" s="214"/>
      <c r="C140" s="12"/>
      <c r="D140" s="12"/>
      <c r="E140" s="12"/>
      <c r="F140" s="12"/>
      <c r="G140" s="12"/>
      <c r="H140" s="187"/>
      <c r="I140" s="8"/>
      <c r="J140" s="8"/>
      <c r="K140" s="8"/>
      <c r="L140" s="204"/>
      <c r="M140" s="204"/>
      <c r="N140" s="101"/>
      <c r="Q140" s="12"/>
    </row>
    <row r="141" spans="1:17" ht="12" thickBot="1">
      <c r="A141" s="248"/>
      <c r="B141" s="250"/>
      <c r="C141" s="166"/>
      <c r="D141" s="166"/>
      <c r="E141" s="166"/>
      <c r="F141" s="166"/>
      <c r="G141" s="166"/>
      <c r="H141" s="256"/>
      <c r="I141" s="252"/>
      <c r="J141" s="252"/>
      <c r="K141" s="252"/>
      <c r="L141" s="253"/>
      <c r="M141" s="253"/>
      <c r="N141" s="249"/>
      <c r="Q141" s="12"/>
    </row>
    <row r="142" spans="1:17" ht="12" thickBot="1">
      <c r="A142" s="58"/>
      <c r="B142" s="12" t="s">
        <v>17</v>
      </c>
      <c r="C142" s="12"/>
      <c r="D142" s="12"/>
      <c r="E142" s="12"/>
      <c r="F142" s="12"/>
      <c r="G142" s="12"/>
      <c r="H142" s="187" t="s">
        <v>17</v>
      </c>
      <c r="I142" s="220"/>
      <c r="J142" s="12"/>
      <c r="K142" s="8"/>
      <c r="L142" s="12"/>
      <c r="M142" s="12"/>
      <c r="N142" s="58"/>
      <c r="Q142" s="12"/>
    </row>
    <row r="143" spans="1:17" ht="13.5" thickBot="1">
      <c r="A143" s="198"/>
      <c r="B143" s="199">
        <v>3</v>
      </c>
      <c r="C143" s="208" t="s">
        <v>73</v>
      </c>
      <c r="D143" s="58"/>
      <c r="E143" s="58"/>
      <c r="F143" s="58"/>
      <c r="G143" s="58"/>
      <c r="H143" s="223" t="s">
        <v>17</v>
      </c>
      <c r="I143" s="224"/>
      <c r="J143" s="58"/>
      <c r="K143" s="201">
        <f>SUM(K145:K151)</f>
        <v>349805.72500000003</v>
      </c>
      <c r="L143" s="58"/>
      <c r="M143" s="58"/>
      <c r="N143" s="202"/>
      <c r="Q143" s="12"/>
    </row>
    <row r="144" spans="1:17" ht="11.25">
      <c r="A144" s="191"/>
      <c r="B144" s="12"/>
      <c r="C144" s="12"/>
      <c r="D144" s="12"/>
      <c r="E144" s="12"/>
      <c r="F144" s="12"/>
      <c r="G144" s="12"/>
      <c r="H144" s="187" t="s">
        <v>17</v>
      </c>
      <c r="I144" s="220"/>
      <c r="J144" s="12"/>
      <c r="K144" s="8"/>
      <c r="L144" s="12"/>
      <c r="M144" s="12"/>
      <c r="N144" s="101"/>
      <c r="Q144" s="12"/>
    </row>
    <row r="145" spans="1:17" ht="11.25">
      <c r="A145" s="191"/>
      <c r="B145" s="64" t="s">
        <v>376</v>
      </c>
      <c r="C145" s="12" t="s">
        <v>89</v>
      </c>
      <c r="D145" s="12"/>
      <c r="E145" s="12"/>
      <c r="F145" s="12"/>
      <c r="G145" s="13" t="s">
        <v>86</v>
      </c>
      <c r="H145" s="187">
        <f>('B-AREAS'!C8)</f>
        <v>7725.25</v>
      </c>
      <c r="I145" s="8">
        <v>14.1</v>
      </c>
      <c r="J145" s="8"/>
      <c r="K145" s="8">
        <f>(H145*I145)</f>
        <v>108926.025</v>
      </c>
      <c r="L145" s="204">
        <v>0</v>
      </c>
      <c r="M145" s="204">
        <f>(L145*H145)</f>
        <v>0</v>
      </c>
      <c r="N145" s="101"/>
      <c r="Q145" s="12"/>
    </row>
    <row r="146" spans="1:17" ht="11.25">
      <c r="A146" s="191"/>
      <c r="B146" s="64" t="s">
        <v>377</v>
      </c>
      <c r="C146" s="12" t="s">
        <v>85</v>
      </c>
      <c r="D146" s="12"/>
      <c r="E146" s="12"/>
      <c r="F146" s="12"/>
      <c r="G146" s="13" t="s">
        <v>86</v>
      </c>
      <c r="H146" s="187">
        <f>('B-AREAS'!C10)</f>
        <v>3765.5</v>
      </c>
      <c r="I146" s="8">
        <v>42</v>
      </c>
      <c r="J146" s="8"/>
      <c r="K146" s="8">
        <f aca="true" t="shared" si="11" ref="K146:K151">(H146*I146)</f>
        <v>158151</v>
      </c>
      <c r="L146" s="204">
        <v>0</v>
      </c>
      <c r="M146" s="204">
        <f aca="true" t="shared" si="12" ref="M146:M151">(L146*H146)</f>
        <v>0</v>
      </c>
      <c r="N146" s="101"/>
      <c r="Q146" s="12"/>
    </row>
    <row r="147" spans="1:17" ht="11.25">
      <c r="A147" s="191"/>
      <c r="B147" s="64" t="s">
        <v>378</v>
      </c>
      <c r="C147" s="12" t="s">
        <v>16</v>
      </c>
      <c r="D147" s="12"/>
      <c r="E147" s="12"/>
      <c r="F147" s="12"/>
      <c r="G147" s="13" t="s">
        <v>87</v>
      </c>
      <c r="H147" s="187">
        <v>738.1</v>
      </c>
      <c r="I147" s="8">
        <v>5</v>
      </c>
      <c r="J147" s="8"/>
      <c r="K147" s="8">
        <f t="shared" si="11"/>
        <v>3690.5</v>
      </c>
      <c r="L147" s="204">
        <v>0</v>
      </c>
      <c r="M147" s="204">
        <f t="shared" si="12"/>
        <v>0</v>
      </c>
      <c r="N147" s="101"/>
      <c r="Q147" s="12"/>
    </row>
    <row r="148" spans="1:17" ht="11.25">
      <c r="A148" s="191"/>
      <c r="B148" s="64" t="s">
        <v>379</v>
      </c>
      <c r="C148" s="12" t="s">
        <v>7</v>
      </c>
      <c r="D148" s="12"/>
      <c r="E148" s="12"/>
      <c r="F148" s="12"/>
      <c r="G148" s="13" t="s">
        <v>88</v>
      </c>
      <c r="H148" s="187">
        <v>1</v>
      </c>
      <c r="I148" s="8">
        <v>15000</v>
      </c>
      <c r="J148" s="8"/>
      <c r="K148" s="8">
        <f t="shared" si="11"/>
        <v>15000</v>
      </c>
      <c r="L148" s="204">
        <v>0</v>
      </c>
      <c r="M148" s="204">
        <f t="shared" si="12"/>
        <v>0</v>
      </c>
      <c r="N148" s="101"/>
      <c r="Q148" s="12"/>
    </row>
    <row r="149" spans="1:14" ht="11.25">
      <c r="A149" s="191"/>
      <c r="B149" s="64" t="s">
        <v>380</v>
      </c>
      <c r="C149" s="216" t="s">
        <v>29</v>
      </c>
      <c r="D149" s="12"/>
      <c r="E149" s="12"/>
      <c r="F149" s="12"/>
      <c r="G149" s="13" t="s">
        <v>88</v>
      </c>
      <c r="H149" s="187">
        <v>90</v>
      </c>
      <c r="I149" s="8">
        <v>140</v>
      </c>
      <c r="J149" s="8"/>
      <c r="K149" s="8">
        <f t="shared" si="11"/>
        <v>12600</v>
      </c>
      <c r="L149" s="204">
        <v>0</v>
      </c>
      <c r="M149" s="204">
        <f t="shared" si="12"/>
        <v>0</v>
      </c>
      <c r="N149" s="101"/>
    </row>
    <row r="150" spans="1:17" ht="11.25">
      <c r="A150" s="191"/>
      <c r="B150" s="64" t="s">
        <v>381</v>
      </c>
      <c r="C150" s="216" t="s">
        <v>43</v>
      </c>
      <c r="D150" s="12"/>
      <c r="E150" s="12"/>
      <c r="F150" s="12"/>
      <c r="G150" s="13" t="s">
        <v>87</v>
      </c>
      <c r="H150" s="187">
        <v>305</v>
      </c>
      <c r="I150" s="8">
        <v>65</v>
      </c>
      <c r="J150" s="8"/>
      <c r="K150" s="8">
        <f t="shared" si="11"/>
        <v>19825</v>
      </c>
      <c r="L150" s="204">
        <v>0</v>
      </c>
      <c r="M150" s="204">
        <f t="shared" si="12"/>
        <v>0</v>
      </c>
      <c r="N150" s="101"/>
      <c r="Q150" s="12"/>
    </row>
    <row r="151" spans="1:17" ht="11.25">
      <c r="A151" s="191"/>
      <c r="B151" s="64" t="s">
        <v>382</v>
      </c>
      <c r="C151" s="216" t="s">
        <v>44</v>
      </c>
      <c r="D151" s="12"/>
      <c r="E151" s="12"/>
      <c r="F151" s="12"/>
      <c r="G151" s="13" t="s">
        <v>87</v>
      </c>
      <c r="H151" s="187">
        <v>371.92</v>
      </c>
      <c r="I151" s="8">
        <v>85</v>
      </c>
      <c r="J151" s="8"/>
      <c r="K151" s="8">
        <f t="shared" si="11"/>
        <v>31613.2</v>
      </c>
      <c r="L151" s="204">
        <v>0</v>
      </c>
      <c r="M151" s="204">
        <f t="shared" si="12"/>
        <v>0</v>
      </c>
      <c r="N151" s="101"/>
      <c r="Q151" s="12"/>
    </row>
    <row r="152" spans="1:17" ht="11.25">
      <c r="A152" s="191"/>
      <c r="B152" s="64"/>
      <c r="C152" s="216"/>
      <c r="D152" s="12"/>
      <c r="E152" s="12"/>
      <c r="F152" s="12"/>
      <c r="G152" s="13"/>
      <c r="H152" s="14"/>
      <c r="I152" s="8"/>
      <c r="J152" s="8"/>
      <c r="K152" s="8"/>
      <c r="L152" s="204"/>
      <c r="M152" s="204"/>
      <c r="N152" s="101"/>
      <c r="Q152" s="12"/>
    </row>
    <row r="153" spans="1:17" ht="11.25">
      <c r="A153" s="191"/>
      <c r="B153" s="64"/>
      <c r="C153" s="15" t="s">
        <v>90</v>
      </c>
      <c r="D153" s="13" t="s">
        <v>108</v>
      </c>
      <c r="E153" s="13" t="s">
        <v>91</v>
      </c>
      <c r="F153" s="12"/>
      <c r="G153" s="13"/>
      <c r="H153" s="14" t="s">
        <v>92</v>
      </c>
      <c r="I153" s="8"/>
      <c r="J153" s="8"/>
      <c r="K153" s="8"/>
      <c r="L153" s="204"/>
      <c r="M153" s="204"/>
      <c r="N153" s="101"/>
      <c r="Q153" s="12"/>
    </row>
    <row r="154" spans="1:17" ht="11.25">
      <c r="A154" s="191"/>
      <c r="B154" s="12" t="s">
        <v>17</v>
      </c>
      <c r="C154" s="13">
        <v>1050</v>
      </c>
      <c r="D154" s="13">
        <v>6</v>
      </c>
      <c r="E154" s="13">
        <v>20</v>
      </c>
      <c r="F154" s="12"/>
      <c r="G154" s="13"/>
      <c r="H154" s="13">
        <f>(D156*E154)</f>
        <v>3500</v>
      </c>
      <c r="I154" s="220"/>
      <c r="J154" s="12"/>
      <c r="K154" s="8"/>
      <c r="L154" s="12"/>
      <c r="M154" s="12"/>
      <c r="N154" s="101"/>
      <c r="Q154" s="12"/>
    </row>
    <row r="155" spans="1:17" ht="11.25">
      <c r="A155" s="191"/>
      <c r="B155" s="12"/>
      <c r="C155" s="13"/>
      <c r="D155" s="13"/>
      <c r="E155" s="13"/>
      <c r="F155" s="12"/>
      <c r="G155" s="13"/>
      <c r="H155" s="13"/>
      <c r="I155" s="220"/>
      <c r="J155" s="12"/>
      <c r="K155" s="8"/>
      <c r="L155" s="12"/>
      <c r="M155" s="12"/>
      <c r="N155" s="101"/>
      <c r="Q155" s="12"/>
    </row>
    <row r="156" spans="1:17" ht="11.25">
      <c r="A156" s="191"/>
      <c r="B156" s="12"/>
      <c r="C156" s="13" t="s">
        <v>107</v>
      </c>
      <c r="D156" s="13">
        <f>(C154/D154)</f>
        <v>175</v>
      </c>
      <c r="E156" s="13"/>
      <c r="F156" s="12"/>
      <c r="G156" s="13"/>
      <c r="H156" s="13"/>
      <c r="I156" s="220"/>
      <c r="J156" s="12"/>
      <c r="K156" s="8"/>
      <c r="L156" s="12"/>
      <c r="M156" s="12"/>
      <c r="N156" s="101"/>
      <c r="Q156" s="12"/>
    </row>
    <row r="157" spans="1:17" ht="11.25">
      <c r="A157" s="191"/>
      <c r="B157" s="12"/>
      <c r="C157" s="13"/>
      <c r="D157" s="13"/>
      <c r="E157" s="13"/>
      <c r="F157" s="12"/>
      <c r="G157" s="13"/>
      <c r="H157" s="13"/>
      <c r="I157" s="220"/>
      <c r="J157" s="12"/>
      <c r="K157" s="8"/>
      <c r="L157" s="12"/>
      <c r="M157" s="12"/>
      <c r="N157" s="101"/>
      <c r="Q157" s="12"/>
    </row>
    <row r="158" spans="1:17" ht="12" thickBot="1">
      <c r="A158" s="191"/>
      <c r="B158" s="12" t="s">
        <v>17</v>
      </c>
      <c r="C158" s="12" t="s">
        <v>17</v>
      </c>
      <c r="D158" s="12"/>
      <c r="E158" s="12"/>
      <c r="F158" s="12"/>
      <c r="G158" s="13"/>
      <c r="H158" s="12" t="s">
        <v>17</v>
      </c>
      <c r="I158" s="220"/>
      <c r="J158" s="12"/>
      <c r="K158" s="8"/>
      <c r="L158" s="12"/>
      <c r="M158" s="12"/>
      <c r="N158" s="101"/>
      <c r="Q158" s="12"/>
    </row>
    <row r="159" spans="1:17" ht="13.5" thickBot="1">
      <c r="A159" s="198"/>
      <c r="B159" s="199">
        <v>4</v>
      </c>
      <c r="C159" s="282" t="s">
        <v>8</v>
      </c>
      <c r="D159" s="282"/>
      <c r="E159" s="282"/>
      <c r="F159" s="282"/>
      <c r="G159" s="57"/>
      <c r="H159" s="58" t="s">
        <v>17</v>
      </c>
      <c r="I159" s="225"/>
      <c r="J159" s="58"/>
      <c r="K159" s="201">
        <f>SUM(K161:K174)</f>
        <v>112500</v>
      </c>
      <c r="L159" s="58"/>
      <c r="M159" s="58"/>
      <c r="N159" s="202"/>
      <c r="Q159" s="12"/>
    </row>
    <row r="160" spans="1:17" ht="11.25">
      <c r="A160" s="191"/>
      <c r="B160" s="64" t="s">
        <v>17</v>
      </c>
      <c r="C160" s="12" t="s">
        <v>17</v>
      </c>
      <c r="D160" s="12"/>
      <c r="E160" s="12"/>
      <c r="F160" s="12"/>
      <c r="G160" s="13"/>
      <c r="H160" s="12" t="s">
        <v>17</v>
      </c>
      <c r="I160" s="94"/>
      <c r="J160" s="12"/>
      <c r="K160" s="8"/>
      <c r="L160" s="12"/>
      <c r="M160" s="12"/>
      <c r="N160" s="101"/>
      <c r="Q160" s="12"/>
    </row>
    <row r="161" spans="1:17" ht="11.25">
      <c r="A161" s="191"/>
      <c r="B161" s="64" t="s">
        <v>383</v>
      </c>
      <c r="C161" s="12" t="s">
        <v>37</v>
      </c>
      <c r="D161" s="12"/>
      <c r="E161" s="12"/>
      <c r="F161" s="12"/>
      <c r="G161" s="13" t="s">
        <v>87</v>
      </c>
      <c r="H161" s="12">
        <v>150</v>
      </c>
      <c r="I161" s="8">
        <v>100</v>
      </c>
      <c r="J161" s="8"/>
      <c r="K161" s="8">
        <f aca="true" t="shared" si="13" ref="K161:K174">(H161*I161)</f>
        <v>15000</v>
      </c>
      <c r="L161" s="204">
        <v>0</v>
      </c>
      <c r="M161" s="204">
        <f aca="true" t="shared" si="14" ref="M161:M174">(L161*H161)</f>
        <v>0</v>
      </c>
      <c r="N161" s="101"/>
      <c r="Q161" s="216"/>
    </row>
    <row r="162" spans="1:17" ht="11.25">
      <c r="A162" s="191"/>
      <c r="B162" s="64" t="s">
        <v>384</v>
      </c>
      <c r="C162" s="12" t="s">
        <v>38</v>
      </c>
      <c r="D162" s="12"/>
      <c r="E162" s="12"/>
      <c r="F162" s="12"/>
      <c r="G162" s="13" t="s">
        <v>87</v>
      </c>
      <c r="H162" s="12">
        <v>150</v>
      </c>
      <c r="I162" s="8">
        <v>60</v>
      </c>
      <c r="J162" s="8"/>
      <c r="K162" s="8">
        <f t="shared" si="13"/>
        <v>9000</v>
      </c>
      <c r="L162" s="204">
        <v>0</v>
      </c>
      <c r="M162" s="204">
        <f t="shared" si="14"/>
        <v>0</v>
      </c>
      <c r="N162" s="101"/>
      <c r="Q162" s="12"/>
    </row>
    <row r="163" spans="1:17" ht="11.25">
      <c r="A163" s="191"/>
      <c r="B163" s="64" t="s">
        <v>385</v>
      </c>
      <c r="C163" s="12" t="s">
        <v>39</v>
      </c>
      <c r="D163" s="12"/>
      <c r="E163" s="12"/>
      <c r="F163" s="12"/>
      <c r="G163" s="13" t="s">
        <v>87</v>
      </c>
      <c r="H163" s="12">
        <v>150</v>
      </c>
      <c r="I163" s="8">
        <v>40</v>
      </c>
      <c r="J163" s="8"/>
      <c r="K163" s="8">
        <f t="shared" si="13"/>
        <v>6000</v>
      </c>
      <c r="L163" s="204">
        <v>0</v>
      </c>
      <c r="M163" s="204">
        <f t="shared" si="14"/>
        <v>0</v>
      </c>
      <c r="N163" s="101"/>
      <c r="Q163" s="216"/>
    </row>
    <row r="164" spans="1:17" ht="11.25">
      <c r="A164" s="191"/>
      <c r="B164" s="64" t="s">
        <v>386</v>
      </c>
      <c r="C164" s="12" t="s">
        <v>40</v>
      </c>
      <c r="D164" s="12"/>
      <c r="E164" s="12"/>
      <c r="F164" s="12"/>
      <c r="G164" s="13" t="s">
        <v>87</v>
      </c>
      <c r="H164" s="12">
        <v>150</v>
      </c>
      <c r="I164" s="8">
        <v>80</v>
      </c>
      <c r="J164" s="8"/>
      <c r="K164" s="8">
        <f t="shared" si="13"/>
        <v>12000</v>
      </c>
      <c r="L164" s="204">
        <v>0</v>
      </c>
      <c r="M164" s="204">
        <f t="shared" si="14"/>
        <v>0</v>
      </c>
      <c r="N164" s="101"/>
      <c r="Q164" s="216"/>
    </row>
    <row r="165" spans="1:17" ht="11.25">
      <c r="A165" s="191"/>
      <c r="B165" s="64"/>
      <c r="C165" s="12"/>
      <c r="D165" s="12"/>
      <c r="E165" s="12"/>
      <c r="F165" s="12"/>
      <c r="G165" s="13"/>
      <c r="H165" s="12"/>
      <c r="I165" s="8"/>
      <c r="J165" s="8"/>
      <c r="K165" s="8"/>
      <c r="L165" s="204"/>
      <c r="M165" s="204"/>
      <c r="N165" s="101"/>
      <c r="Q165" s="216"/>
    </row>
    <row r="166" spans="1:17" ht="11.25">
      <c r="A166" s="191"/>
      <c r="B166" s="64" t="s">
        <v>387</v>
      </c>
      <c r="C166" s="12" t="s">
        <v>35</v>
      </c>
      <c r="D166" s="12"/>
      <c r="E166" s="12"/>
      <c r="F166" s="12"/>
      <c r="G166" s="13" t="s">
        <v>102</v>
      </c>
      <c r="H166" s="12">
        <v>18</v>
      </c>
      <c r="I166" s="8">
        <v>500</v>
      </c>
      <c r="J166" s="8"/>
      <c r="K166" s="8">
        <f t="shared" si="13"/>
        <v>9000</v>
      </c>
      <c r="L166" s="204">
        <v>0</v>
      </c>
      <c r="M166" s="204">
        <f t="shared" si="14"/>
        <v>0</v>
      </c>
      <c r="N166" s="101"/>
      <c r="Q166" s="216"/>
    </row>
    <row r="167" spans="1:14" ht="11.25">
      <c r="A167" s="191"/>
      <c r="B167" s="64" t="s">
        <v>388</v>
      </c>
      <c r="C167" s="12" t="s">
        <v>36</v>
      </c>
      <c r="D167" s="12"/>
      <c r="E167" s="12"/>
      <c r="F167" s="12"/>
      <c r="G167" s="13" t="s">
        <v>102</v>
      </c>
      <c r="H167" s="12">
        <v>18</v>
      </c>
      <c r="I167" s="8">
        <v>3000</v>
      </c>
      <c r="J167" s="8"/>
      <c r="K167" s="8">
        <f t="shared" si="13"/>
        <v>54000</v>
      </c>
      <c r="L167" s="204">
        <v>0</v>
      </c>
      <c r="M167" s="204">
        <f t="shared" si="14"/>
        <v>0</v>
      </c>
      <c r="N167" s="101"/>
    </row>
    <row r="168" spans="1:14" ht="11.25">
      <c r="A168" s="191"/>
      <c r="B168" s="64"/>
      <c r="C168" s="12"/>
      <c r="D168" s="12"/>
      <c r="E168" s="12"/>
      <c r="F168" s="12"/>
      <c r="G168" s="13"/>
      <c r="H168" s="12"/>
      <c r="I168" s="8"/>
      <c r="J168" s="8"/>
      <c r="K168" s="8"/>
      <c r="L168" s="204"/>
      <c r="M168" s="204"/>
      <c r="N168" s="101"/>
    </row>
    <row r="169" spans="1:14" ht="11.25">
      <c r="A169" s="191"/>
      <c r="B169" s="64" t="s">
        <v>389</v>
      </c>
      <c r="C169" s="12" t="s">
        <v>33</v>
      </c>
      <c r="D169" s="12"/>
      <c r="E169" s="12"/>
      <c r="F169" s="12"/>
      <c r="G169" s="13"/>
      <c r="H169" s="9">
        <v>0.03</v>
      </c>
      <c r="I169" s="8">
        <v>0</v>
      </c>
      <c r="J169" s="8"/>
      <c r="K169" s="8">
        <f t="shared" si="13"/>
        <v>0</v>
      </c>
      <c r="L169" s="204">
        <v>0</v>
      </c>
      <c r="M169" s="204">
        <f t="shared" si="14"/>
        <v>0</v>
      </c>
      <c r="N169" s="101"/>
    </row>
    <row r="170" spans="1:14" ht="11.25">
      <c r="A170" s="191"/>
      <c r="B170" s="64" t="s">
        <v>390</v>
      </c>
      <c r="C170" s="12" t="s">
        <v>457</v>
      </c>
      <c r="D170" s="12"/>
      <c r="E170" s="12"/>
      <c r="F170" s="12"/>
      <c r="G170" s="13"/>
      <c r="H170" s="9">
        <v>0.02</v>
      </c>
      <c r="I170" s="8">
        <v>0</v>
      </c>
      <c r="J170" s="8"/>
      <c r="K170" s="8">
        <f t="shared" si="13"/>
        <v>0</v>
      </c>
      <c r="L170" s="204">
        <v>0</v>
      </c>
      <c r="M170" s="204">
        <f t="shared" si="14"/>
        <v>0</v>
      </c>
      <c r="N170" s="101"/>
    </row>
    <row r="171" spans="1:14" ht="11.25">
      <c r="A171" s="191"/>
      <c r="B171" s="64" t="s">
        <v>391</v>
      </c>
      <c r="C171" s="12" t="s">
        <v>11</v>
      </c>
      <c r="D171" s="12"/>
      <c r="E171" s="12"/>
      <c r="F171" s="12"/>
      <c r="G171" s="13"/>
      <c r="H171" s="12">
        <v>1</v>
      </c>
      <c r="I171" s="8">
        <v>0</v>
      </c>
      <c r="J171" s="8"/>
      <c r="K171" s="8">
        <f t="shared" si="13"/>
        <v>0</v>
      </c>
      <c r="L171" s="204">
        <v>0</v>
      </c>
      <c r="M171" s="204">
        <f t="shared" si="14"/>
        <v>0</v>
      </c>
      <c r="N171" s="101"/>
    </row>
    <row r="172" spans="1:14" ht="11.25">
      <c r="A172" s="191"/>
      <c r="B172" s="64" t="s">
        <v>392</v>
      </c>
      <c r="C172" s="12" t="s">
        <v>34</v>
      </c>
      <c r="D172" s="12"/>
      <c r="E172" s="12"/>
      <c r="F172" s="12"/>
      <c r="G172" s="13"/>
      <c r="H172" s="12">
        <v>1</v>
      </c>
      <c r="I172" s="8">
        <v>7500</v>
      </c>
      <c r="J172" s="8"/>
      <c r="K172" s="8">
        <f t="shared" si="13"/>
        <v>7500</v>
      </c>
      <c r="L172" s="204">
        <v>0</v>
      </c>
      <c r="M172" s="204">
        <f t="shared" si="14"/>
        <v>0</v>
      </c>
      <c r="N172" s="101"/>
    </row>
    <row r="173" spans="1:14" ht="11.25">
      <c r="A173" s="191"/>
      <c r="B173" s="64"/>
      <c r="C173" s="12"/>
      <c r="D173" s="12"/>
      <c r="E173" s="12"/>
      <c r="F173" s="12"/>
      <c r="G173" s="13"/>
      <c r="H173" s="12"/>
      <c r="I173" s="8"/>
      <c r="J173" s="8"/>
      <c r="K173" s="8"/>
      <c r="L173" s="204"/>
      <c r="M173" s="204"/>
      <c r="N173" s="101"/>
    </row>
    <row r="174" spans="1:14" ht="11.25">
      <c r="A174" s="191"/>
      <c r="B174" s="64" t="s">
        <v>393</v>
      </c>
      <c r="C174" s="12" t="s">
        <v>32</v>
      </c>
      <c r="D174" s="12"/>
      <c r="E174" s="12"/>
      <c r="F174" s="12"/>
      <c r="G174" s="13"/>
      <c r="H174" s="12">
        <v>0</v>
      </c>
      <c r="I174" s="8">
        <v>0</v>
      </c>
      <c r="J174" s="8"/>
      <c r="K174" s="8">
        <f t="shared" si="13"/>
        <v>0</v>
      </c>
      <c r="L174" s="204">
        <v>0</v>
      </c>
      <c r="M174" s="204">
        <f t="shared" si="14"/>
        <v>0</v>
      </c>
      <c r="N174" s="101"/>
    </row>
    <row r="175" spans="1:14" ht="11.25">
      <c r="A175" s="19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01"/>
    </row>
    <row r="176" spans="1:14" ht="12" thickBot="1">
      <c r="A176" s="19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01"/>
    </row>
    <row r="177" spans="1:14" ht="13.5" thickBot="1">
      <c r="A177" s="198"/>
      <c r="B177" s="199">
        <v>5</v>
      </c>
      <c r="C177" s="200" t="s">
        <v>31</v>
      </c>
      <c r="D177" s="58"/>
      <c r="E177" s="58"/>
      <c r="F177" s="58"/>
      <c r="G177" s="11">
        <v>0.1</v>
      </c>
      <c r="H177" s="58"/>
      <c r="I177" s="10">
        <f>(K159+K143+K34+K10)</f>
        <v>4961302.438621255</v>
      </c>
      <c r="J177" s="58"/>
      <c r="K177" s="201">
        <f>(G177*I177)</f>
        <v>496130.2438621255</v>
      </c>
      <c r="L177" s="58"/>
      <c r="M177" s="58"/>
      <c r="N177" s="202"/>
    </row>
    <row r="178" spans="1:14" ht="12.75">
      <c r="A178" s="191"/>
      <c r="B178" s="106"/>
      <c r="C178" s="20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01"/>
    </row>
    <row r="179" spans="1:14" ht="11.25">
      <c r="A179" s="191"/>
      <c r="B179" s="64" t="s">
        <v>394</v>
      </c>
      <c r="C179" s="12" t="s">
        <v>42</v>
      </c>
      <c r="D179" s="12"/>
      <c r="E179" s="12"/>
      <c r="F179" s="12"/>
      <c r="G179" s="12"/>
      <c r="H179" s="226">
        <v>0</v>
      </c>
      <c r="I179" s="8">
        <v>0</v>
      </c>
      <c r="J179" s="8"/>
      <c r="K179" s="8">
        <f aca="true" t="shared" si="15" ref="K179:K185">(H179*I179)</f>
        <v>0</v>
      </c>
      <c r="L179" s="204">
        <v>0</v>
      </c>
      <c r="M179" s="204">
        <f aca="true" t="shared" si="16" ref="M179:M185">(L179*H179)</f>
        <v>0</v>
      </c>
      <c r="N179" s="101"/>
    </row>
    <row r="180" spans="1:14" ht="11.25">
      <c r="A180" s="191"/>
      <c r="B180" s="64" t="s">
        <v>395</v>
      </c>
      <c r="C180" s="12" t="s">
        <v>41</v>
      </c>
      <c r="D180" s="12"/>
      <c r="E180" s="12"/>
      <c r="F180" s="12"/>
      <c r="G180" s="12"/>
      <c r="H180" s="226">
        <v>0</v>
      </c>
      <c r="I180" s="8">
        <v>0</v>
      </c>
      <c r="J180" s="8"/>
      <c r="K180" s="8">
        <f t="shared" si="15"/>
        <v>0</v>
      </c>
      <c r="L180" s="204">
        <v>0</v>
      </c>
      <c r="M180" s="204">
        <f t="shared" si="16"/>
        <v>0</v>
      </c>
      <c r="N180" s="101"/>
    </row>
    <row r="181" spans="1:14" ht="11.25">
      <c r="A181" s="191"/>
      <c r="B181" s="64" t="s">
        <v>396</v>
      </c>
      <c r="C181" s="12" t="s">
        <v>13</v>
      </c>
      <c r="D181" s="12"/>
      <c r="E181" s="12"/>
      <c r="F181" s="12"/>
      <c r="G181" s="12"/>
      <c r="H181" s="226">
        <v>0</v>
      </c>
      <c r="I181" s="8">
        <v>0</v>
      </c>
      <c r="J181" s="8"/>
      <c r="K181" s="8">
        <f t="shared" si="15"/>
        <v>0</v>
      </c>
      <c r="L181" s="204">
        <v>0</v>
      </c>
      <c r="M181" s="204">
        <f t="shared" si="16"/>
        <v>0</v>
      </c>
      <c r="N181" s="101"/>
    </row>
    <row r="182" spans="1:14" ht="11.25">
      <c r="A182" s="191"/>
      <c r="B182" s="64"/>
      <c r="C182" s="12"/>
      <c r="D182" s="12"/>
      <c r="E182" s="12"/>
      <c r="F182" s="12"/>
      <c r="G182" s="12"/>
      <c r="H182" s="226"/>
      <c r="I182" s="8"/>
      <c r="J182" s="8"/>
      <c r="K182" s="8"/>
      <c r="L182" s="204"/>
      <c r="M182" s="204"/>
      <c r="N182" s="101"/>
    </row>
    <row r="183" spans="1:14" ht="11.25">
      <c r="A183" s="191"/>
      <c r="B183" s="64" t="s">
        <v>397</v>
      </c>
      <c r="C183" s="216" t="s">
        <v>74</v>
      </c>
      <c r="D183" s="12"/>
      <c r="E183" s="12"/>
      <c r="F183" s="12"/>
      <c r="G183" s="12"/>
      <c r="H183" s="226">
        <v>0</v>
      </c>
      <c r="I183" s="8">
        <v>0</v>
      </c>
      <c r="J183" s="8"/>
      <c r="K183" s="8">
        <f t="shared" si="15"/>
        <v>0</v>
      </c>
      <c r="L183" s="204">
        <v>0</v>
      </c>
      <c r="M183" s="204">
        <f t="shared" si="16"/>
        <v>0</v>
      </c>
      <c r="N183" s="101"/>
    </row>
    <row r="184" spans="1:14" ht="11.25">
      <c r="A184" s="191"/>
      <c r="B184" s="64" t="s">
        <v>398</v>
      </c>
      <c r="C184" s="12" t="s">
        <v>9</v>
      </c>
      <c r="D184" s="12"/>
      <c r="E184" s="12"/>
      <c r="F184" s="12"/>
      <c r="G184" s="12"/>
      <c r="H184" s="226">
        <v>0</v>
      </c>
      <c r="I184" s="8">
        <v>0</v>
      </c>
      <c r="J184" s="8"/>
      <c r="K184" s="8">
        <f t="shared" si="15"/>
        <v>0</v>
      </c>
      <c r="L184" s="204">
        <v>0</v>
      </c>
      <c r="M184" s="204">
        <f t="shared" si="16"/>
        <v>0</v>
      </c>
      <c r="N184" s="101"/>
    </row>
    <row r="185" spans="1:14" ht="11.25">
      <c r="A185" s="191"/>
      <c r="B185" s="64" t="s">
        <v>399</v>
      </c>
      <c r="C185" s="12" t="s">
        <v>10</v>
      </c>
      <c r="D185" s="12"/>
      <c r="E185" s="12"/>
      <c r="F185" s="12"/>
      <c r="G185" s="12"/>
      <c r="H185" s="226">
        <v>0</v>
      </c>
      <c r="I185" s="8">
        <v>0</v>
      </c>
      <c r="J185" s="8"/>
      <c r="K185" s="8">
        <f t="shared" si="15"/>
        <v>0</v>
      </c>
      <c r="L185" s="204">
        <v>0</v>
      </c>
      <c r="M185" s="204">
        <f t="shared" si="16"/>
        <v>0</v>
      </c>
      <c r="N185" s="101"/>
    </row>
    <row r="186" spans="1:14" ht="12" thickBot="1">
      <c r="A186" s="19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01"/>
    </row>
    <row r="187" spans="1:14" ht="11.25">
      <c r="A187" s="62"/>
      <c r="B187" s="145"/>
      <c r="C187" s="145" t="s">
        <v>17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90"/>
    </row>
    <row r="188" spans="1:14" ht="12.75">
      <c r="A188" s="191"/>
      <c r="B188" s="106">
        <v>1</v>
      </c>
      <c r="C188" s="203" t="s">
        <v>30</v>
      </c>
      <c r="D188" s="12"/>
      <c r="E188" s="12"/>
      <c r="F188" s="12"/>
      <c r="G188" s="12"/>
      <c r="H188" s="12"/>
      <c r="I188" s="228">
        <f>(K10)</f>
        <v>1094132.35</v>
      </c>
      <c r="J188" s="12"/>
      <c r="K188" s="229">
        <f>(I188/K205)</f>
        <v>183.92673910777745</v>
      </c>
      <c r="L188" s="230" t="s">
        <v>80</v>
      </c>
      <c r="M188" s="12" t="s">
        <v>17</v>
      </c>
      <c r="N188" s="101"/>
    </row>
    <row r="189" spans="1:14" ht="12.75">
      <c r="A189" s="191"/>
      <c r="B189" s="106">
        <v>2</v>
      </c>
      <c r="C189" s="231" t="s">
        <v>12</v>
      </c>
      <c r="D189" s="12"/>
      <c r="E189" s="12"/>
      <c r="F189" s="12"/>
      <c r="G189" s="12"/>
      <c r="H189" s="12"/>
      <c r="I189" s="228">
        <f>(K34)</f>
        <v>3404864.3636212545</v>
      </c>
      <c r="J189" s="12"/>
      <c r="K189" s="229">
        <f>(I189/K205)</f>
        <v>572.3673187298914</v>
      </c>
      <c r="L189" s="230" t="s">
        <v>80</v>
      </c>
      <c r="M189" s="12" t="s">
        <v>17</v>
      </c>
      <c r="N189" s="101"/>
    </row>
    <row r="190" spans="1:14" ht="12.75">
      <c r="A190" s="191"/>
      <c r="B190" s="106"/>
      <c r="C190" s="231"/>
      <c r="D190" s="12"/>
      <c r="E190" s="12"/>
      <c r="F190" s="12"/>
      <c r="G190" s="12"/>
      <c r="H190" s="12"/>
      <c r="I190" s="228"/>
      <c r="J190" s="12"/>
      <c r="K190" s="232">
        <f>(K188+K189)</f>
        <v>756.2940578376688</v>
      </c>
      <c r="L190" s="88" t="s">
        <v>80</v>
      </c>
      <c r="M190" s="12"/>
      <c r="N190" s="101"/>
    </row>
    <row r="191" spans="1:14" ht="12.75">
      <c r="A191" s="191"/>
      <c r="B191" s="106">
        <v>3</v>
      </c>
      <c r="C191" s="231" t="s">
        <v>73</v>
      </c>
      <c r="D191" s="12"/>
      <c r="E191" s="12"/>
      <c r="F191" s="12"/>
      <c r="G191" s="12"/>
      <c r="H191" s="12"/>
      <c r="I191" s="228">
        <f>(K143)</f>
        <v>349805.72500000003</v>
      </c>
      <c r="J191" s="12"/>
      <c r="L191" s="12" t="s">
        <v>17</v>
      </c>
      <c r="M191" s="12"/>
      <c r="N191" s="101"/>
    </row>
    <row r="192" spans="1:14" ht="12.75">
      <c r="A192" s="191"/>
      <c r="B192" s="106"/>
      <c r="C192" s="231"/>
      <c r="D192" s="12"/>
      <c r="E192" s="12"/>
      <c r="F192" s="12"/>
      <c r="G192" s="12"/>
      <c r="H192" s="12"/>
      <c r="I192" s="228"/>
      <c r="J192" s="12"/>
      <c r="K192" s="233"/>
      <c r="L192" s="12"/>
      <c r="M192" s="12"/>
      <c r="N192" s="101"/>
    </row>
    <row r="193" spans="1:14" ht="12.75">
      <c r="A193" s="191"/>
      <c r="B193" s="106"/>
      <c r="C193" s="231"/>
      <c r="D193" s="234"/>
      <c r="E193" s="234"/>
      <c r="F193" s="234"/>
      <c r="G193" s="234"/>
      <c r="H193" s="235" t="s">
        <v>18</v>
      </c>
      <c r="I193" s="228">
        <f>SUM(I188:I191)</f>
        <v>4848802.438621255</v>
      </c>
      <c r="J193" s="12"/>
      <c r="K193" s="233"/>
      <c r="L193" s="12"/>
      <c r="M193" s="12"/>
      <c r="N193" s="101"/>
    </row>
    <row r="194" spans="1:14" ht="12.75">
      <c r="A194" s="191"/>
      <c r="B194" s="106"/>
      <c r="C194" s="231"/>
      <c r="D194" s="234" t="s">
        <v>454</v>
      </c>
      <c r="E194" s="236"/>
      <c r="F194" s="234"/>
      <c r="G194" s="234"/>
      <c r="H194" s="237">
        <v>0.06</v>
      </c>
      <c r="I194" s="238">
        <f>(I193*H194)</f>
        <v>290928.14631727524</v>
      </c>
      <c r="J194" s="12"/>
      <c r="L194" s="12"/>
      <c r="M194" s="12"/>
      <c r="N194" s="101"/>
    </row>
    <row r="195" spans="1:14" ht="12.75">
      <c r="A195" s="191"/>
      <c r="B195" s="106"/>
      <c r="C195" s="231"/>
      <c r="D195" s="234" t="s">
        <v>455</v>
      </c>
      <c r="E195" s="236"/>
      <c r="F195" s="234"/>
      <c r="G195" s="234"/>
      <c r="H195" s="237">
        <v>0.13</v>
      </c>
      <c r="I195" s="14">
        <f>(I193*H195)</f>
        <v>630344.3170207632</v>
      </c>
      <c r="J195" s="12"/>
      <c r="K195" s="233"/>
      <c r="L195" s="12"/>
      <c r="M195" s="12"/>
      <c r="N195" s="101"/>
    </row>
    <row r="196" spans="1:14" ht="6" customHeight="1">
      <c r="A196" s="191"/>
      <c r="B196" s="106"/>
      <c r="C196" s="231"/>
      <c r="D196" s="234"/>
      <c r="E196" s="236"/>
      <c r="F196" s="234"/>
      <c r="G196" s="234"/>
      <c r="H196" s="237"/>
      <c r="I196" s="14"/>
      <c r="J196" s="12"/>
      <c r="K196" s="233"/>
      <c r="L196" s="12"/>
      <c r="M196" s="12"/>
      <c r="N196" s="101"/>
    </row>
    <row r="197" spans="1:14" ht="12.75">
      <c r="A197" s="191"/>
      <c r="B197" s="106"/>
      <c r="C197" s="231"/>
      <c r="D197" s="234"/>
      <c r="E197" s="236"/>
      <c r="F197" s="234"/>
      <c r="G197" s="234"/>
      <c r="H197" s="239" t="s">
        <v>18</v>
      </c>
      <c r="I197" s="14"/>
      <c r="J197" s="12"/>
      <c r="K197" s="233">
        <f>SUM(I193:I195)</f>
        <v>5770074.901959293</v>
      </c>
      <c r="L197" s="261">
        <f>((K197)/(K205))</f>
        <v>969.9658922661424</v>
      </c>
      <c r="M197" s="226" t="s">
        <v>80</v>
      </c>
      <c r="N197" s="101"/>
    </row>
    <row r="198" spans="1:14" ht="12.75">
      <c r="A198" s="191"/>
      <c r="B198" s="106"/>
      <c r="C198" s="231"/>
      <c r="D198" s="12"/>
      <c r="E198" s="12"/>
      <c r="F198" s="12"/>
      <c r="G198" s="12"/>
      <c r="H198" s="12"/>
      <c r="I198" s="240"/>
      <c r="J198" s="12"/>
      <c r="K198" s="241"/>
      <c r="L198" s="12"/>
      <c r="M198" s="12"/>
      <c r="N198" s="101"/>
    </row>
    <row r="199" spans="1:14" ht="12.75">
      <c r="A199" s="191"/>
      <c r="B199" s="106">
        <v>4</v>
      </c>
      <c r="C199" s="283" t="s">
        <v>8</v>
      </c>
      <c r="D199" s="283"/>
      <c r="E199" s="283"/>
      <c r="F199" s="283"/>
      <c r="G199" s="12"/>
      <c r="H199" s="12"/>
      <c r="I199" s="240">
        <f>(K159)</f>
        <v>112500</v>
      </c>
      <c r="J199" s="12"/>
      <c r="K199" s="241"/>
      <c r="L199" s="12"/>
      <c r="M199" s="12"/>
      <c r="N199" s="101"/>
    </row>
    <row r="200" spans="1:14" ht="12.75">
      <c r="A200" s="191"/>
      <c r="B200" s="106">
        <v>5</v>
      </c>
      <c r="C200" s="203" t="s">
        <v>31</v>
      </c>
      <c r="D200" s="12"/>
      <c r="E200" s="12"/>
      <c r="F200" s="12"/>
      <c r="G200" s="12"/>
      <c r="H200" s="12"/>
      <c r="I200" s="240">
        <f>(K177)</f>
        <v>496130.2438621255</v>
      </c>
      <c r="J200" s="12"/>
      <c r="K200" s="241"/>
      <c r="L200" s="12"/>
      <c r="M200" s="12"/>
      <c r="N200" s="101"/>
    </row>
    <row r="201" spans="1:14" ht="12.75">
      <c r="A201" s="191"/>
      <c r="B201" s="242">
        <v>6</v>
      </c>
      <c r="C201" s="203" t="s">
        <v>421</v>
      </c>
      <c r="D201" s="12"/>
      <c r="E201" s="12"/>
      <c r="F201" s="12"/>
      <c r="G201" s="9">
        <v>0.05</v>
      </c>
      <c r="H201" s="8">
        <f>(K197)</f>
        <v>5770074.901959293</v>
      </c>
      <c r="I201" s="240">
        <f>(G201*H201)</f>
        <v>288503.74509796465</v>
      </c>
      <c r="J201" s="12"/>
      <c r="K201" s="243">
        <f>SUM(I199:I201)</f>
        <v>897133.9889600902</v>
      </c>
      <c r="L201" s="12"/>
      <c r="M201" s="12"/>
      <c r="N201" s="101"/>
    </row>
    <row r="202" spans="1:14" ht="12.75">
      <c r="A202" s="191"/>
      <c r="B202" s="12"/>
      <c r="C202" s="12"/>
      <c r="D202" s="12"/>
      <c r="E202" s="12"/>
      <c r="F202" s="12"/>
      <c r="G202" s="12"/>
      <c r="H202" s="12"/>
      <c r="I202" s="12"/>
      <c r="J202" s="12"/>
      <c r="K202" s="193"/>
      <c r="L202" s="12"/>
      <c r="M202" s="12"/>
      <c r="N202" s="101"/>
    </row>
    <row r="203" spans="1:14" ht="12.75">
      <c r="A203" s="191"/>
      <c r="B203" s="12"/>
      <c r="C203" s="12"/>
      <c r="D203" s="12"/>
      <c r="E203" s="12"/>
      <c r="F203" s="12"/>
      <c r="G203" s="12"/>
      <c r="H203" s="244" t="s">
        <v>18</v>
      </c>
      <c r="J203" s="12"/>
      <c r="K203" s="245">
        <f>SUM(K197:K201)</f>
        <v>6667208.890919383</v>
      </c>
      <c r="L203" s="230" t="s">
        <v>17</v>
      </c>
      <c r="M203" s="12"/>
      <c r="N203" s="101"/>
    </row>
    <row r="204" spans="1:14" ht="12.75">
      <c r="A204" s="191"/>
      <c r="B204" s="12"/>
      <c r="C204" s="12"/>
      <c r="D204" s="12"/>
      <c r="E204" s="12"/>
      <c r="F204" s="12"/>
      <c r="G204" s="12"/>
      <c r="H204" s="246" t="s">
        <v>458</v>
      </c>
      <c r="I204" s="245"/>
      <c r="J204" s="12"/>
      <c r="K204" s="247"/>
      <c r="L204" s="230"/>
      <c r="M204" s="12"/>
      <c r="N204" s="101"/>
    </row>
    <row r="205" spans="1:14" ht="12.75">
      <c r="A205" s="191"/>
      <c r="B205" s="12"/>
      <c r="C205" s="12"/>
      <c r="D205" s="12"/>
      <c r="E205" s="12"/>
      <c r="F205" s="12"/>
      <c r="G205" s="12"/>
      <c r="H205" s="12" t="s">
        <v>78</v>
      </c>
      <c r="I205" s="245"/>
      <c r="J205" s="12"/>
      <c r="K205" s="227">
        <f>(L4)</f>
        <v>5948.740000000001</v>
      </c>
      <c r="L205" s="262">
        <f>(K203-I191)/K205</f>
        <v>1061.9733197146593</v>
      </c>
      <c r="M205" s="230" t="s">
        <v>80</v>
      </c>
      <c r="N205" s="101"/>
    </row>
    <row r="206" spans="1:14" ht="12.75">
      <c r="A206" s="191"/>
      <c r="B206" s="12"/>
      <c r="C206" s="12"/>
      <c r="D206" s="12"/>
      <c r="E206" s="12"/>
      <c r="F206" s="12"/>
      <c r="G206" s="12"/>
      <c r="H206" s="12" t="s">
        <v>79</v>
      </c>
      <c r="I206" s="245"/>
      <c r="J206" s="12"/>
      <c r="K206" s="227">
        <f>('B-AREAS'!C10)</f>
        <v>3765.5</v>
      </c>
      <c r="L206" s="247">
        <f>(I191/K206)</f>
        <v>92.89755012614528</v>
      </c>
      <c r="M206" s="230" t="s">
        <v>80</v>
      </c>
      <c r="N206" s="101"/>
    </row>
    <row r="207" spans="1:14" ht="12" thickBot="1">
      <c r="A207" s="248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249"/>
    </row>
  </sheetData>
  <sheetProtection/>
  <mergeCells count="2">
    <mergeCell ref="C159:F159"/>
    <mergeCell ref="C199:F199"/>
  </mergeCells>
  <printOptions/>
  <pageMargins left="0.7086614173228347" right="0.7086614173228347" top="0.7480314960629921" bottom="0.7480314960629921" header="0.31496062992125984" footer="0.31496062992125984"/>
  <pageSetup fitToHeight="3" fitToWidth="1" horizontalDpi="200" verticalDpi="2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00390625" style="16" customWidth="1"/>
    <col min="2" max="2" width="42.8515625" style="1" customWidth="1"/>
    <col min="3" max="3" width="8.8515625" style="1" customWidth="1"/>
    <col min="4" max="4" width="2.421875" style="1" customWidth="1"/>
    <col min="5" max="5" width="5.421875" style="1" customWidth="1"/>
    <col min="6" max="8" width="9.140625" style="1" customWidth="1"/>
    <col min="9" max="9" width="7.140625" style="1" customWidth="1"/>
    <col min="10" max="10" width="10.00390625" style="1" customWidth="1"/>
    <col min="11" max="16384" width="9.140625" style="1" customWidth="1"/>
  </cols>
  <sheetData>
    <row r="2" ht="12">
      <c r="C2" s="279" t="s">
        <v>536</v>
      </c>
    </row>
    <row r="3" ht="15.75">
      <c r="C3" s="276" t="s">
        <v>533</v>
      </c>
    </row>
    <row r="4" ht="12">
      <c r="C4" s="88" t="s">
        <v>532</v>
      </c>
    </row>
    <row r="5" ht="12"/>
    <row r="6" ht="12.75" thickBot="1"/>
    <row r="7" spans="2:10" ht="15">
      <c r="B7" s="25"/>
      <c r="C7" s="26" t="s">
        <v>112</v>
      </c>
      <c r="D7" s="1" t="s">
        <v>17</v>
      </c>
      <c r="E7" s="32" t="s">
        <v>160</v>
      </c>
      <c r="F7" s="5" t="s">
        <v>274</v>
      </c>
      <c r="G7" s="5"/>
      <c r="H7" s="5"/>
      <c r="I7" s="5"/>
      <c r="J7" s="6"/>
    </row>
    <row r="8" spans="2:10" ht="15">
      <c r="B8" s="27" t="s">
        <v>113</v>
      </c>
      <c r="C8" s="28">
        <v>7725.25</v>
      </c>
      <c r="E8" s="33" t="s">
        <v>161</v>
      </c>
      <c r="F8" s="3" t="s">
        <v>275</v>
      </c>
      <c r="G8" s="3"/>
      <c r="H8" s="3"/>
      <c r="I8" s="3"/>
      <c r="J8" s="4"/>
    </row>
    <row r="9" spans="2:10" ht="15">
      <c r="B9" s="27" t="s">
        <v>207</v>
      </c>
      <c r="C9" s="28">
        <v>3959.75</v>
      </c>
      <c r="E9" s="33" t="s">
        <v>162</v>
      </c>
      <c r="F9" s="3" t="s">
        <v>276</v>
      </c>
      <c r="G9" s="3"/>
      <c r="H9" s="3"/>
      <c r="I9" s="3"/>
      <c r="J9" s="4"/>
    </row>
    <row r="10" spans="2:10" ht="15">
      <c r="B10" s="27" t="s">
        <v>111</v>
      </c>
      <c r="C10" s="28">
        <f>(C8-C9)</f>
        <v>3765.5</v>
      </c>
      <c r="D10" s="1" t="s">
        <v>17</v>
      </c>
      <c r="E10" s="33" t="s">
        <v>163</v>
      </c>
      <c r="F10" s="3" t="s">
        <v>277</v>
      </c>
      <c r="G10" s="3"/>
      <c r="H10" s="3"/>
      <c r="I10" s="3"/>
      <c r="J10" s="4"/>
    </row>
    <row r="11" spans="2:10" ht="15">
      <c r="B11" s="27"/>
      <c r="C11" s="29"/>
      <c r="E11" s="33" t="s">
        <v>164</v>
      </c>
      <c r="F11" s="3" t="s">
        <v>291</v>
      </c>
      <c r="G11" s="3"/>
      <c r="H11" s="3"/>
      <c r="I11" s="3"/>
      <c r="J11" s="4">
        <v>88</v>
      </c>
    </row>
    <row r="12" spans="2:10" ht="15.75" thickBot="1">
      <c r="B12" s="30" t="s">
        <v>208</v>
      </c>
      <c r="C12" s="31">
        <f>(C15+C74+C105)</f>
        <v>5948.740000000001</v>
      </c>
      <c r="E12" s="33" t="s">
        <v>165</v>
      </c>
      <c r="F12" s="3" t="s">
        <v>292</v>
      </c>
      <c r="G12" s="3"/>
      <c r="H12" s="3"/>
      <c r="I12" s="3"/>
      <c r="J12" s="52">
        <f>('C-QUANTITY'!C19)</f>
        <v>520</v>
      </c>
    </row>
    <row r="13" spans="3:10" ht="12">
      <c r="C13" s="23"/>
      <c r="E13" s="33" t="s">
        <v>166</v>
      </c>
      <c r="F13" s="3" t="s">
        <v>278</v>
      </c>
      <c r="G13" s="3"/>
      <c r="H13" s="3"/>
      <c r="I13" s="3"/>
      <c r="J13" s="4"/>
    </row>
    <row r="14" spans="3:10" ht="12.75" thickBot="1">
      <c r="C14" s="23"/>
      <c r="E14" s="33" t="s">
        <v>167</v>
      </c>
      <c r="F14" s="3" t="s">
        <v>281</v>
      </c>
      <c r="G14" s="3"/>
      <c r="H14" s="3"/>
      <c r="I14" s="3"/>
      <c r="J14" s="4"/>
    </row>
    <row r="15" spans="1:10" ht="12.75">
      <c r="A15" s="35"/>
      <c r="B15" s="36" t="s">
        <v>114</v>
      </c>
      <c r="C15" s="37">
        <f>SUM(C17:C71)</f>
        <v>3959.7500000000014</v>
      </c>
      <c r="D15" s="17" t="s">
        <v>17</v>
      </c>
      <c r="E15" s="33" t="s">
        <v>168</v>
      </c>
      <c r="F15" s="3" t="s">
        <v>282</v>
      </c>
      <c r="G15" s="3"/>
      <c r="H15" s="3"/>
      <c r="I15" s="3"/>
      <c r="J15" s="4"/>
    </row>
    <row r="16" spans="1:10" ht="12">
      <c r="A16" s="38"/>
      <c r="B16" s="3"/>
      <c r="C16" s="4"/>
      <c r="E16" s="33" t="s">
        <v>169</v>
      </c>
      <c r="F16" s="3" t="s">
        <v>285</v>
      </c>
      <c r="G16" s="3"/>
      <c r="H16" s="3"/>
      <c r="I16" s="3"/>
      <c r="J16" s="4"/>
    </row>
    <row r="17" spans="1:10" ht="12">
      <c r="A17" s="39" t="s">
        <v>115</v>
      </c>
      <c r="B17" s="40" t="s">
        <v>159</v>
      </c>
      <c r="C17" s="20">
        <v>1791.5</v>
      </c>
      <c r="E17" s="33" t="s">
        <v>170</v>
      </c>
      <c r="F17" s="3" t="s">
        <v>284</v>
      </c>
      <c r="G17" s="3"/>
      <c r="H17" s="3"/>
      <c r="I17" s="3"/>
      <c r="J17" s="4"/>
    </row>
    <row r="18" spans="1:10" ht="12">
      <c r="A18" s="39" t="s">
        <v>116</v>
      </c>
      <c r="B18" s="40" t="s">
        <v>209</v>
      </c>
      <c r="C18" s="20">
        <v>795.8</v>
      </c>
      <c r="E18" s="33" t="s">
        <v>171</v>
      </c>
      <c r="F18" s="3" t="s">
        <v>283</v>
      </c>
      <c r="G18" s="3"/>
      <c r="H18" s="3"/>
      <c r="I18" s="3"/>
      <c r="J18" s="4"/>
    </row>
    <row r="19" spans="1:10" ht="12">
      <c r="A19" s="39" t="s">
        <v>117</v>
      </c>
      <c r="B19" s="40" t="s">
        <v>210</v>
      </c>
      <c r="C19" s="20">
        <v>47</v>
      </c>
      <c r="E19" s="33" t="s">
        <v>172</v>
      </c>
      <c r="F19" s="3" t="s">
        <v>286</v>
      </c>
      <c r="G19" s="3"/>
      <c r="H19" s="3"/>
      <c r="I19" s="3"/>
      <c r="J19" s="4"/>
    </row>
    <row r="20" spans="1:10" ht="12">
      <c r="A20" s="39" t="s">
        <v>118</v>
      </c>
      <c r="B20" s="40" t="s">
        <v>293</v>
      </c>
      <c r="C20" s="20">
        <v>45.5</v>
      </c>
      <c r="E20" s="33" t="s">
        <v>173</v>
      </c>
      <c r="F20" s="3" t="s">
        <v>287</v>
      </c>
      <c r="G20" s="3"/>
      <c r="H20" s="3"/>
      <c r="I20" s="3"/>
      <c r="J20" s="4"/>
    </row>
    <row r="21" spans="1:10" ht="12">
      <c r="A21" s="39" t="s">
        <v>119</v>
      </c>
      <c r="B21" s="40" t="s">
        <v>211</v>
      </c>
      <c r="C21" s="20">
        <v>36.3</v>
      </c>
      <c r="E21" s="33" t="s">
        <v>174</v>
      </c>
      <c r="F21" s="3" t="s">
        <v>288</v>
      </c>
      <c r="G21" s="3"/>
      <c r="H21" s="3"/>
      <c r="I21" s="3"/>
      <c r="J21" s="52">
        <f>('C-QUANTITY'!C18)</f>
        <v>33</v>
      </c>
    </row>
    <row r="22" spans="1:10" ht="12">
      <c r="A22" s="39" t="s">
        <v>120</v>
      </c>
      <c r="B22" s="40" t="s">
        <v>212</v>
      </c>
      <c r="C22" s="20">
        <v>64.8</v>
      </c>
      <c r="E22" s="33" t="s">
        <v>279</v>
      </c>
      <c r="F22" s="3" t="s">
        <v>280</v>
      </c>
      <c r="G22" s="3"/>
      <c r="H22" s="3"/>
      <c r="I22" s="3"/>
      <c r="J22" s="4"/>
    </row>
    <row r="23" spans="1:10" ht="12.75" thickBot="1">
      <c r="A23" s="39" t="s">
        <v>121</v>
      </c>
      <c r="B23" s="40" t="s">
        <v>221</v>
      </c>
      <c r="C23" s="20">
        <v>23.6</v>
      </c>
      <c r="E23" s="34" t="s">
        <v>289</v>
      </c>
      <c r="F23" s="2" t="s">
        <v>290</v>
      </c>
      <c r="G23" s="2"/>
      <c r="H23" s="2"/>
      <c r="I23" s="2"/>
      <c r="J23" s="51">
        <f>('C-QUANTITY'!C17)</f>
        <v>958</v>
      </c>
    </row>
    <row r="24" spans="1:3" ht="12">
      <c r="A24" s="39" t="s">
        <v>122</v>
      </c>
      <c r="B24" s="40" t="s">
        <v>213</v>
      </c>
      <c r="C24" s="20">
        <v>26.9</v>
      </c>
    </row>
    <row r="25" spans="1:3" ht="12">
      <c r="A25" s="39" t="s">
        <v>123</v>
      </c>
      <c r="B25" s="40" t="s">
        <v>214</v>
      </c>
      <c r="C25" s="20">
        <v>71</v>
      </c>
    </row>
    <row r="26" spans="1:3" ht="12">
      <c r="A26" s="39" t="s">
        <v>124</v>
      </c>
      <c r="B26" s="40" t="s">
        <v>215</v>
      </c>
      <c r="C26" s="20">
        <v>95</v>
      </c>
    </row>
    <row r="27" spans="1:3" ht="12">
      <c r="A27" s="39" t="s">
        <v>125</v>
      </c>
      <c r="B27" s="40" t="s">
        <v>216</v>
      </c>
      <c r="C27" s="20">
        <v>26.6</v>
      </c>
    </row>
    <row r="28" spans="1:3" ht="12">
      <c r="A28" s="39" t="s">
        <v>126</v>
      </c>
      <c r="B28" s="40" t="s">
        <v>217</v>
      </c>
      <c r="C28" s="20">
        <v>20.2</v>
      </c>
    </row>
    <row r="29" spans="1:3" ht="12">
      <c r="A29" s="39" t="s">
        <v>127</v>
      </c>
      <c r="B29" s="40" t="s">
        <v>218</v>
      </c>
      <c r="C29" s="20">
        <v>4.1</v>
      </c>
    </row>
    <row r="30" spans="1:3" ht="12">
      <c r="A30" s="39" t="s">
        <v>128</v>
      </c>
      <c r="B30" s="40" t="s">
        <v>219</v>
      </c>
      <c r="C30" s="20">
        <v>5.6</v>
      </c>
    </row>
    <row r="31" spans="1:3" ht="12">
      <c r="A31" s="39" t="s">
        <v>129</v>
      </c>
      <c r="B31" s="40" t="s">
        <v>255</v>
      </c>
      <c r="C31" s="20">
        <v>13</v>
      </c>
    </row>
    <row r="32" spans="1:3" ht="12">
      <c r="A32" s="39" t="s">
        <v>130</v>
      </c>
      <c r="B32" s="40" t="s">
        <v>256</v>
      </c>
      <c r="C32" s="20">
        <v>10.8</v>
      </c>
    </row>
    <row r="33" spans="1:3" ht="12">
      <c r="A33" s="39" t="s">
        <v>131</v>
      </c>
      <c r="B33" s="40" t="s">
        <v>220</v>
      </c>
      <c r="C33" s="20">
        <v>40.6</v>
      </c>
    </row>
    <row r="34" spans="1:3" ht="12">
      <c r="A34" s="39" t="s">
        <v>132</v>
      </c>
      <c r="B34" s="40" t="s">
        <v>222</v>
      </c>
      <c r="C34" s="20">
        <v>14.7</v>
      </c>
    </row>
    <row r="35" spans="1:3" ht="12">
      <c r="A35" s="39" t="s">
        <v>133</v>
      </c>
      <c r="B35" s="40" t="s">
        <v>223</v>
      </c>
      <c r="C35" s="20">
        <v>171.65</v>
      </c>
    </row>
    <row r="36" spans="1:3" ht="12">
      <c r="A36" s="39" t="s">
        <v>134</v>
      </c>
      <c r="B36" s="40" t="s">
        <v>224</v>
      </c>
      <c r="C36" s="20">
        <v>16.35</v>
      </c>
    </row>
    <row r="37" spans="1:3" ht="12">
      <c r="A37" s="39" t="s">
        <v>135</v>
      </c>
      <c r="B37" s="40" t="s">
        <v>225</v>
      </c>
      <c r="C37" s="20">
        <v>15.9</v>
      </c>
    </row>
    <row r="38" spans="1:3" ht="12">
      <c r="A38" s="39" t="s">
        <v>136</v>
      </c>
      <c r="B38" s="40" t="s">
        <v>226</v>
      </c>
      <c r="C38" s="20">
        <v>4.15</v>
      </c>
    </row>
    <row r="39" spans="1:3" ht="12">
      <c r="A39" s="39" t="s">
        <v>137</v>
      </c>
      <c r="B39" s="40" t="s">
        <v>227</v>
      </c>
      <c r="C39" s="20">
        <v>12.1</v>
      </c>
    </row>
    <row r="40" spans="1:3" ht="12">
      <c r="A40" s="39" t="s">
        <v>138</v>
      </c>
      <c r="B40" s="40" t="s">
        <v>228</v>
      </c>
      <c r="C40" s="20">
        <v>10.8</v>
      </c>
    </row>
    <row r="41" spans="1:3" ht="12">
      <c r="A41" s="39" t="s">
        <v>139</v>
      </c>
      <c r="B41" s="40" t="s">
        <v>229</v>
      </c>
      <c r="C41" s="20">
        <f>SUM(D42:D52)</f>
        <v>102.55</v>
      </c>
    </row>
    <row r="42" spans="1:4" ht="12" hidden="1">
      <c r="A42" s="39"/>
      <c r="B42" s="40"/>
      <c r="C42" s="20"/>
      <c r="D42" s="18">
        <v>9.2</v>
      </c>
    </row>
    <row r="43" spans="1:4" ht="12" hidden="1">
      <c r="A43" s="39"/>
      <c r="B43" s="40"/>
      <c r="C43" s="20"/>
      <c r="D43" s="18">
        <v>8.9</v>
      </c>
    </row>
    <row r="44" spans="1:4" ht="12" hidden="1">
      <c r="A44" s="39"/>
      <c r="B44" s="40"/>
      <c r="C44" s="20"/>
      <c r="D44" s="18">
        <v>10.7</v>
      </c>
    </row>
    <row r="45" spans="1:4" ht="12" hidden="1">
      <c r="A45" s="39"/>
      <c r="B45" s="40"/>
      <c r="C45" s="20"/>
      <c r="D45" s="18">
        <v>8.5</v>
      </c>
    </row>
    <row r="46" spans="1:4" ht="12" hidden="1">
      <c r="A46" s="39"/>
      <c r="B46" s="40"/>
      <c r="C46" s="20"/>
      <c r="D46" s="18">
        <v>9.15</v>
      </c>
    </row>
    <row r="47" spans="1:4" ht="12" hidden="1">
      <c r="A47" s="39"/>
      <c r="B47" s="40"/>
      <c r="C47" s="20"/>
      <c r="D47" s="18">
        <v>11.8</v>
      </c>
    </row>
    <row r="48" spans="1:4" ht="12" hidden="1">
      <c r="A48" s="39"/>
      <c r="B48" s="40"/>
      <c r="C48" s="20"/>
      <c r="D48" s="18">
        <v>8.5</v>
      </c>
    </row>
    <row r="49" spans="1:4" ht="12" hidden="1">
      <c r="A49" s="39"/>
      <c r="B49" s="40"/>
      <c r="C49" s="20"/>
      <c r="D49" s="18">
        <v>8.5</v>
      </c>
    </row>
    <row r="50" spans="1:4" ht="12" hidden="1">
      <c r="A50" s="39"/>
      <c r="B50" s="40"/>
      <c r="C50" s="20"/>
      <c r="D50" s="18">
        <v>8.5</v>
      </c>
    </row>
    <row r="51" spans="1:4" ht="12" hidden="1">
      <c r="A51" s="39"/>
      <c r="B51" s="40"/>
      <c r="C51" s="20"/>
      <c r="D51" s="18">
        <v>10.3</v>
      </c>
    </row>
    <row r="52" spans="1:4" ht="12" hidden="1">
      <c r="A52" s="39"/>
      <c r="B52" s="40"/>
      <c r="C52" s="20"/>
      <c r="D52" s="18">
        <v>8.5</v>
      </c>
    </row>
    <row r="53" spans="1:3" ht="12">
      <c r="A53" s="39" t="s">
        <v>140</v>
      </c>
      <c r="B53" s="40" t="s">
        <v>230</v>
      </c>
      <c r="C53" s="20">
        <v>12.85</v>
      </c>
    </row>
    <row r="54" spans="1:3" ht="12">
      <c r="A54" s="39" t="s">
        <v>141</v>
      </c>
      <c r="B54" s="40" t="s">
        <v>231</v>
      </c>
      <c r="C54" s="20">
        <v>17.6</v>
      </c>
    </row>
    <row r="55" spans="1:3" ht="12">
      <c r="A55" s="39" t="s">
        <v>142</v>
      </c>
      <c r="B55" s="40" t="s">
        <v>265</v>
      </c>
      <c r="C55" s="20">
        <v>6.2</v>
      </c>
    </row>
    <row r="56" spans="1:3" ht="12">
      <c r="A56" s="39" t="s">
        <v>143</v>
      </c>
      <c r="B56" s="40" t="s">
        <v>232</v>
      </c>
      <c r="C56" s="20">
        <v>13.55</v>
      </c>
    </row>
    <row r="57" spans="1:3" ht="12">
      <c r="A57" s="39" t="s">
        <v>144</v>
      </c>
      <c r="B57" s="40" t="s">
        <v>233</v>
      </c>
      <c r="C57" s="20">
        <v>15.05</v>
      </c>
    </row>
    <row r="58" spans="1:3" ht="12">
      <c r="A58" s="39" t="s">
        <v>145</v>
      </c>
      <c r="B58" s="40" t="s">
        <v>234</v>
      </c>
      <c r="C58" s="20">
        <v>43.5</v>
      </c>
    </row>
    <row r="59" spans="1:3" ht="12">
      <c r="A59" s="39" t="s">
        <v>146</v>
      </c>
      <c r="B59" s="40" t="s">
        <v>235</v>
      </c>
      <c r="C59" s="20">
        <v>19.3</v>
      </c>
    </row>
    <row r="60" spans="1:3" ht="12">
      <c r="A60" s="39" t="s">
        <v>147</v>
      </c>
      <c r="B60" s="40" t="s">
        <v>236</v>
      </c>
      <c r="C60" s="20">
        <v>19.3</v>
      </c>
    </row>
    <row r="61" spans="1:3" ht="12">
      <c r="A61" s="39" t="s">
        <v>148</v>
      </c>
      <c r="B61" s="40" t="s">
        <v>237</v>
      </c>
      <c r="C61" s="20">
        <v>42</v>
      </c>
    </row>
    <row r="62" spans="1:3" ht="12">
      <c r="A62" s="39" t="s">
        <v>149</v>
      </c>
      <c r="B62" s="40" t="s">
        <v>238</v>
      </c>
      <c r="C62" s="20">
        <v>48.45</v>
      </c>
    </row>
    <row r="63" spans="1:3" ht="12">
      <c r="A63" s="39" t="s">
        <v>150</v>
      </c>
      <c r="B63" s="40" t="s">
        <v>239</v>
      </c>
      <c r="C63" s="20">
        <v>20.9</v>
      </c>
    </row>
    <row r="64" spans="1:3" ht="12">
      <c r="A64" s="39" t="s">
        <v>151</v>
      </c>
      <c r="B64" s="40" t="s">
        <v>242</v>
      </c>
      <c r="C64" s="20">
        <v>20.8</v>
      </c>
    </row>
    <row r="65" spans="1:3" ht="12">
      <c r="A65" s="39" t="s">
        <v>152</v>
      </c>
      <c r="B65" s="40" t="s">
        <v>243</v>
      </c>
      <c r="C65" s="20">
        <v>20.8</v>
      </c>
    </row>
    <row r="66" spans="1:3" ht="12">
      <c r="A66" s="39" t="s">
        <v>153</v>
      </c>
      <c r="B66" s="40" t="s">
        <v>241</v>
      </c>
      <c r="C66" s="20">
        <v>20.95</v>
      </c>
    </row>
    <row r="67" spans="1:3" ht="12">
      <c r="A67" s="39" t="s">
        <v>154</v>
      </c>
      <c r="B67" s="40" t="s">
        <v>240</v>
      </c>
      <c r="C67" s="20">
        <v>49</v>
      </c>
    </row>
    <row r="68" spans="1:3" ht="12">
      <c r="A68" s="39" t="s">
        <v>155</v>
      </c>
      <c r="B68" s="40" t="s">
        <v>246</v>
      </c>
      <c r="C68" s="20">
        <v>42.1</v>
      </c>
    </row>
    <row r="69" spans="1:3" ht="12">
      <c r="A69" s="39" t="s">
        <v>156</v>
      </c>
      <c r="B69" s="40" t="s">
        <v>245</v>
      </c>
      <c r="C69" s="20">
        <v>19.3</v>
      </c>
    </row>
    <row r="70" spans="1:3" ht="12">
      <c r="A70" s="39" t="s">
        <v>157</v>
      </c>
      <c r="B70" s="40" t="s">
        <v>247</v>
      </c>
      <c r="C70" s="20">
        <v>19.3</v>
      </c>
    </row>
    <row r="71" spans="1:3" ht="12.75" thickBot="1">
      <c r="A71" s="41" t="s">
        <v>158</v>
      </c>
      <c r="B71" s="42" t="s">
        <v>244</v>
      </c>
      <c r="C71" s="22">
        <v>42.3</v>
      </c>
    </row>
    <row r="72" spans="1:3" ht="12">
      <c r="A72" s="19" t="s">
        <v>17</v>
      </c>
      <c r="C72" s="24"/>
    </row>
    <row r="73" spans="1:3" ht="12.75" thickBot="1">
      <c r="A73" s="19" t="s">
        <v>17</v>
      </c>
      <c r="C73" s="24"/>
    </row>
    <row r="74" spans="1:3" ht="12.75">
      <c r="A74" s="43"/>
      <c r="B74" s="36" t="s">
        <v>175</v>
      </c>
      <c r="C74" s="37">
        <f>SUM(C76:C102)</f>
        <v>1239.05</v>
      </c>
    </row>
    <row r="75" spans="1:3" ht="12">
      <c r="A75" s="39"/>
      <c r="B75" s="3"/>
      <c r="C75" s="21"/>
    </row>
    <row r="76" spans="1:3" ht="12">
      <c r="A76" s="44" t="s">
        <v>176</v>
      </c>
      <c r="B76" s="40" t="s">
        <v>201</v>
      </c>
      <c r="C76" s="20">
        <v>36.95</v>
      </c>
    </row>
    <row r="77" spans="1:3" ht="12">
      <c r="A77" s="44" t="s">
        <v>177</v>
      </c>
      <c r="B77" s="40" t="s">
        <v>248</v>
      </c>
      <c r="C77" s="20">
        <v>9.3</v>
      </c>
    </row>
    <row r="78" spans="1:3" ht="12">
      <c r="A78" s="44" t="s">
        <v>178</v>
      </c>
      <c r="B78" s="40" t="s">
        <v>249</v>
      </c>
      <c r="C78" s="20">
        <v>92.65</v>
      </c>
    </row>
    <row r="79" spans="1:3" ht="12">
      <c r="A79" s="44" t="s">
        <v>179</v>
      </c>
      <c r="B79" s="40" t="s">
        <v>250</v>
      </c>
      <c r="C79" s="20">
        <v>48.1</v>
      </c>
    </row>
    <row r="80" spans="1:3" ht="12">
      <c r="A80" s="44" t="s">
        <v>180</v>
      </c>
      <c r="B80" s="40" t="s">
        <v>251</v>
      </c>
      <c r="C80" s="20">
        <v>30.95</v>
      </c>
    </row>
    <row r="81" spans="1:3" ht="12">
      <c r="A81" s="44" t="s">
        <v>181</v>
      </c>
      <c r="B81" s="40" t="s">
        <v>252</v>
      </c>
      <c r="C81" s="20">
        <v>23.05</v>
      </c>
    </row>
    <row r="82" spans="1:3" ht="12">
      <c r="A82" s="44" t="s">
        <v>182</v>
      </c>
      <c r="B82" s="40" t="s">
        <v>253</v>
      </c>
      <c r="C82" s="20">
        <v>20.55</v>
      </c>
    </row>
    <row r="83" spans="1:3" ht="12">
      <c r="A83" s="44" t="s">
        <v>183</v>
      </c>
      <c r="B83" s="40" t="s">
        <v>217</v>
      </c>
      <c r="C83" s="20">
        <v>20.2</v>
      </c>
    </row>
    <row r="84" spans="1:3" ht="12">
      <c r="A84" s="44" t="s">
        <v>184</v>
      </c>
      <c r="B84" s="40" t="s">
        <v>218</v>
      </c>
      <c r="C84" s="20">
        <v>4.4</v>
      </c>
    </row>
    <row r="85" spans="1:3" ht="12">
      <c r="A85" s="44" t="s">
        <v>185</v>
      </c>
      <c r="B85" s="40" t="s">
        <v>254</v>
      </c>
      <c r="C85" s="20">
        <v>76.3</v>
      </c>
    </row>
    <row r="86" spans="1:3" ht="12">
      <c r="A86" s="44" t="s">
        <v>186</v>
      </c>
      <c r="B86" s="40" t="s">
        <v>219</v>
      </c>
      <c r="C86" s="20">
        <v>5.6</v>
      </c>
    </row>
    <row r="87" spans="1:3" ht="12">
      <c r="A87" s="44" t="s">
        <v>187</v>
      </c>
      <c r="B87" s="40" t="s">
        <v>257</v>
      </c>
      <c r="C87" s="20">
        <v>21.2</v>
      </c>
    </row>
    <row r="88" spans="1:3" ht="12">
      <c r="A88" s="44" t="s">
        <v>188</v>
      </c>
      <c r="B88" s="40" t="s">
        <v>258</v>
      </c>
      <c r="C88" s="20">
        <v>24.4</v>
      </c>
    </row>
    <row r="89" spans="1:3" ht="12">
      <c r="A89" s="44" t="s">
        <v>189</v>
      </c>
      <c r="B89" s="40" t="s">
        <v>261</v>
      </c>
      <c r="C89" s="20">
        <v>5.5</v>
      </c>
    </row>
    <row r="90" spans="1:3" ht="12">
      <c r="A90" s="44" t="s">
        <v>190</v>
      </c>
      <c r="B90" s="40" t="s">
        <v>263</v>
      </c>
      <c r="C90" s="20">
        <v>30.45</v>
      </c>
    </row>
    <row r="91" spans="1:3" ht="12">
      <c r="A91" s="44" t="s">
        <v>191</v>
      </c>
      <c r="B91" s="40" t="s">
        <v>223</v>
      </c>
      <c r="C91" s="20">
        <v>70.95</v>
      </c>
    </row>
    <row r="92" spans="1:3" ht="12">
      <c r="A92" s="44" t="s">
        <v>192</v>
      </c>
      <c r="B92" s="40" t="s">
        <v>264</v>
      </c>
      <c r="C92" s="20">
        <v>279.15</v>
      </c>
    </row>
    <row r="93" spans="1:3" ht="12">
      <c r="A93" s="44" t="s">
        <v>193</v>
      </c>
      <c r="B93" s="40" t="s">
        <v>268</v>
      </c>
      <c r="C93" s="20">
        <v>168.35</v>
      </c>
    </row>
    <row r="94" spans="1:3" ht="12">
      <c r="A94" s="44" t="s">
        <v>194</v>
      </c>
      <c r="B94" s="40" t="s">
        <v>269</v>
      </c>
      <c r="C94" s="20">
        <v>19</v>
      </c>
    </row>
    <row r="95" spans="1:3" ht="12">
      <c r="A95" s="44" t="s">
        <v>195</v>
      </c>
      <c r="B95" s="40" t="s">
        <v>270</v>
      </c>
      <c r="C95" s="20">
        <v>19</v>
      </c>
    </row>
    <row r="96" spans="1:3" ht="12">
      <c r="A96" s="44" t="s">
        <v>196</v>
      </c>
      <c r="B96" s="40" t="s">
        <v>271</v>
      </c>
      <c r="C96" s="20">
        <v>19</v>
      </c>
    </row>
    <row r="97" spans="1:3" ht="12">
      <c r="A97" s="44" t="s">
        <v>197</v>
      </c>
      <c r="B97" s="40" t="s">
        <v>272</v>
      </c>
      <c r="C97" s="20">
        <v>39.4</v>
      </c>
    </row>
    <row r="98" spans="1:3" ht="12">
      <c r="A98" s="44" t="s">
        <v>198</v>
      </c>
      <c r="B98" s="40" t="s">
        <v>232</v>
      </c>
      <c r="C98" s="20">
        <v>12.05</v>
      </c>
    </row>
    <row r="99" spans="1:3" ht="12">
      <c r="A99" s="44" t="s">
        <v>199</v>
      </c>
      <c r="B99" s="40" t="s">
        <v>260</v>
      </c>
      <c r="C99" s="20">
        <v>22.9</v>
      </c>
    </row>
    <row r="100" spans="1:3" ht="12">
      <c r="A100" s="44" t="s">
        <v>200</v>
      </c>
      <c r="B100" s="40" t="s">
        <v>259</v>
      </c>
      <c r="C100" s="20">
        <v>114</v>
      </c>
    </row>
    <row r="101" spans="1:3" ht="12">
      <c r="A101" s="44" t="s">
        <v>200</v>
      </c>
      <c r="B101" s="40" t="s">
        <v>262</v>
      </c>
      <c r="C101" s="20">
        <v>21.3</v>
      </c>
    </row>
    <row r="102" spans="1:3" ht="12.75" thickBot="1">
      <c r="A102" s="45" t="s">
        <v>266</v>
      </c>
      <c r="B102" s="42" t="s">
        <v>267</v>
      </c>
      <c r="C102" s="46">
        <v>4.35</v>
      </c>
    </row>
    <row r="103" spans="1:3" ht="12">
      <c r="A103" s="19"/>
      <c r="C103" s="23"/>
    </row>
    <row r="104" spans="1:3" ht="12.75" thickBot="1">
      <c r="A104" s="19"/>
      <c r="C104" s="23"/>
    </row>
    <row r="105" spans="1:3" ht="12.75">
      <c r="A105" s="43"/>
      <c r="B105" s="47" t="s">
        <v>202</v>
      </c>
      <c r="C105" s="37">
        <f>SUM(C107:C161)</f>
        <v>749.9399999999999</v>
      </c>
    </row>
    <row r="106" spans="1:3" ht="12">
      <c r="A106" s="39"/>
      <c r="B106" s="3"/>
      <c r="C106" s="21"/>
    </row>
    <row r="107" spans="1:3" ht="12">
      <c r="A107" s="44" t="s">
        <v>204</v>
      </c>
      <c r="B107" s="40" t="s">
        <v>273</v>
      </c>
      <c r="C107" s="20">
        <v>147.4</v>
      </c>
    </row>
    <row r="108" spans="1:3" ht="12">
      <c r="A108" s="44" t="s">
        <v>205</v>
      </c>
      <c r="B108" s="40" t="s">
        <v>203</v>
      </c>
      <c r="C108" s="20">
        <v>602.54</v>
      </c>
    </row>
    <row r="109" spans="1:3" ht="12.75" thickBot="1">
      <c r="A109" s="48"/>
      <c r="B109" s="42" t="s">
        <v>206</v>
      </c>
      <c r="C109" s="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87"/>
  <sheetViews>
    <sheetView zoomScalePageLayoutView="0" workbookViewId="0" topLeftCell="A1">
      <selection activeCell="N1" sqref="D1:N188"/>
    </sheetView>
  </sheetViews>
  <sheetFormatPr defaultColWidth="9.140625" defaultRowHeight="12.75"/>
  <cols>
    <col min="1" max="1" width="6.8515625" style="53" customWidth="1"/>
    <col min="2" max="2" width="38.57421875" style="54" customWidth="1"/>
    <col min="3" max="3" width="8.8515625" style="54" customWidth="1"/>
    <col min="4" max="4" width="3.421875" style="54" customWidth="1"/>
    <col min="5" max="5" width="6.00390625" style="53" customWidth="1"/>
    <col min="6" max="6" width="39.28125" style="53" customWidth="1"/>
    <col min="7" max="7" width="2.28125" style="53" customWidth="1"/>
    <col min="8" max="8" width="7.57421875" style="54" customWidth="1"/>
    <col min="9" max="9" width="5.8515625" style="54" customWidth="1"/>
    <col min="10" max="10" width="6.7109375" style="54" customWidth="1"/>
    <col min="11" max="12" width="5.8515625" style="54" customWidth="1"/>
    <col min="13" max="13" width="9.00390625" style="54" customWidth="1"/>
    <col min="14" max="14" width="9.00390625" style="55" customWidth="1"/>
    <col min="15" max="16384" width="9.140625" style="54" customWidth="1"/>
  </cols>
  <sheetData>
    <row r="2" ht="11.25"/>
    <row r="3" ht="12">
      <c r="H3" s="279" t="s">
        <v>538</v>
      </c>
    </row>
    <row r="4" ht="12">
      <c r="H4" s="279"/>
    </row>
    <row r="5" ht="15.75">
      <c r="H5" s="276" t="s">
        <v>533</v>
      </c>
    </row>
    <row r="6" ht="11.25">
      <c r="H6" s="88" t="s">
        <v>532</v>
      </c>
    </row>
    <row r="7" ht="12" thickBot="1"/>
    <row r="8" spans="5:14" ht="12" thickBot="1">
      <c r="E8" s="56"/>
      <c r="F8" s="57"/>
      <c r="G8" s="57"/>
      <c r="H8" s="58"/>
      <c r="I8" s="59" t="s">
        <v>173</v>
      </c>
      <c r="J8" s="59" t="s">
        <v>171</v>
      </c>
      <c r="K8" s="59" t="s">
        <v>432</v>
      </c>
      <c r="L8" s="59" t="s">
        <v>167</v>
      </c>
      <c r="M8" s="59" t="s">
        <v>433</v>
      </c>
      <c r="N8" s="60" t="s">
        <v>18</v>
      </c>
    </row>
    <row r="9" spans="2:14" ht="11.25">
      <c r="B9" s="62"/>
      <c r="C9" s="63" t="s">
        <v>112</v>
      </c>
      <c r="D9" s="64"/>
      <c r="E9" s="65" t="str">
        <f>('A-RESUME'!B26)</f>
        <v>1C1</v>
      </c>
      <c r="F9" s="66" t="str">
        <f>('A-RESUME'!C26)</f>
        <v>Rental Skates Pairs</v>
      </c>
      <c r="G9" s="67"/>
      <c r="H9" s="12" t="s">
        <v>17</v>
      </c>
      <c r="I9" s="13">
        <v>8</v>
      </c>
      <c r="J9" s="12">
        <v>2.5</v>
      </c>
      <c r="K9" s="12">
        <v>4</v>
      </c>
      <c r="L9" s="12">
        <v>8</v>
      </c>
      <c r="M9" s="68">
        <f>(I9*J9*K9*L9)</f>
        <v>640</v>
      </c>
      <c r="N9" s="69">
        <f>(M9)</f>
        <v>640</v>
      </c>
    </row>
    <row r="10" spans="2:14" ht="11.25">
      <c r="B10" s="71" t="s">
        <v>113</v>
      </c>
      <c r="C10" s="72">
        <v>7725.25</v>
      </c>
      <c r="D10" s="49"/>
      <c r="E10" s="73"/>
      <c r="F10" s="74"/>
      <c r="G10" s="75"/>
      <c r="H10" s="76"/>
      <c r="I10" s="76"/>
      <c r="J10" s="76"/>
      <c r="K10" s="76"/>
      <c r="L10" s="76"/>
      <c r="M10" s="77"/>
      <c r="N10" s="78"/>
    </row>
    <row r="11" spans="2:14" ht="11.25">
      <c r="B11" s="71" t="s">
        <v>207</v>
      </c>
      <c r="C11" s="72">
        <v>3959.75</v>
      </c>
      <c r="D11" s="49"/>
      <c r="E11" s="65" t="s">
        <v>312</v>
      </c>
      <c r="F11" s="79" t="str">
        <f>('A-RESUME'!C39)</f>
        <v>Seating Concrete structure</v>
      </c>
      <c r="G11" s="67"/>
      <c r="H11" s="12"/>
      <c r="I11" s="12"/>
      <c r="J11" s="12"/>
      <c r="K11" s="12"/>
      <c r="L11" s="12"/>
      <c r="M11" s="68"/>
      <c r="N11" s="80">
        <f>(M12+M13)</f>
        <v>749.9399999999999</v>
      </c>
    </row>
    <row r="12" spans="2:14" ht="11.25">
      <c r="B12" s="71" t="s">
        <v>111</v>
      </c>
      <c r="C12" s="72">
        <f>(C10-C11)</f>
        <v>3765.5</v>
      </c>
      <c r="D12" s="49"/>
      <c r="E12" s="81" t="s">
        <v>17</v>
      </c>
      <c r="F12" s="82"/>
      <c r="G12" s="83"/>
      <c r="H12" s="84" t="str">
        <f>(A118)</f>
        <v>2-01</v>
      </c>
      <c r="I12" s="12">
        <v>1</v>
      </c>
      <c r="J12" s="12"/>
      <c r="K12" s="12"/>
      <c r="L12" s="12"/>
      <c r="M12" s="68">
        <f>(C118)</f>
        <v>147.4</v>
      </c>
      <c r="N12" s="85"/>
    </row>
    <row r="13" spans="2:14" ht="11.25">
      <c r="B13" s="71"/>
      <c r="C13" s="72"/>
      <c r="D13" s="49"/>
      <c r="E13" s="81"/>
      <c r="F13" s="82"/>
      <c r="G13" s="83"/>
      <c r="H13" s="84" t="s">
        <v>205</v>
      </c>
      <c r="I13" s="68">
        <v>1</v>
      </c>
      <c r="J13" s="86"/>
      <c r="K13" s="68"/>
      <c r="L13" s="12"/>
      <c r="M13" s="68">
        <f>(C119)</f>
        <v>602.54</v>
      </c>
      <c r="N13" s="80"/>
    </row>
    <row r="14" spans="2:14" ht="12" thickBot="1">
      <c r="B14" s="89" t="s">
        <v>208</v>
      </c>
      <c r="C14" s="90">
        <f>(C22+C85+C116)</f>
        <v>5948.740000000001</v>
      </c>
      <c r="D14" s="49"/>
      <c r="E14" s="73"/>
      <c r="F14" s="74"/>
      <c r="G14" s="75"/>
      <c r="H14" s="76"/>
      <c r="I14" s="76"/>
      <c r="J14" s="76"/>
      <c r="K14" s="76"/>
      <c r="L14" s="76"/>
      <c r="M14" s="77"/>
      <c r="N14" s="78"/>
    </row>
    <row r="15" spans="2:14" ht="11.25">
      <c r="B15" s="257"/>
      <c r="C15" s="258"/>
      <c r="D15" s="88"/>
      <c r="E15" s="65" t="s">
        <v>313</v>
      </c>
      <c r="F15" s="79" t="str">
        <f>('A-RESUME'!C40)</f>
        <v>Building Estructure (Steel / Kg)</v>
      </c>
      <c r="G15" s="67"/>
      <c r="H15" s="13" t="s">
        <v>408</v>
      </c>
      <c r="I15" s="12"/>
      <c r="J15" s="12"/>
      <c r="K15" s="12"/>
      <c r="L15" s="12"/>
      <c r="M15" s="68"/>
      <c r="N15" s="80">
        <f>SUM(M16:M24)</f>
        <v>273694.13899999997</v>
      </c>
    </row>
    <row r="16" spans="2:14" ht="11.25">
      <c r="B16" s="93" t="s">
        <v>468</v>
      </c>
      <c r="C16" s="49">
        <f>SUM(C17:C20)</f>
        <v>1599</v>
      </c>
      <c r="D16" s="49"/>
      <c r="E16" s="91"/>
      <c r="F16" s="92"/>
      <c r="G16" s="13"/>
      <c r="H16" s="12"/>
      <c r="I16" s="12">
        <v>11</v>
      </c>
      <c r="J16" s="12">
        <v>10.85</v>
      </c>
      <c r="K16" s="12">
        <v>195</v>
      </c>
      <c r="L16" s="12">
        <v>1.05</v>
      </c>
      <c r="M16" s="68">
        <f>(I16*J16*K16*L16)</f>
        <v>24436.912500000002</v>
      </c>
      <c r="N16" s="80"/>
    </row>
    <row r="17" spans="2:14" ht="11.25">
      <c r="B17" s="93" t="s">
        <v>471</v>
      </c>
      <c r="C17" s="70">
        <v>958</v>
      </c>
      <c r="D17" s="49"/>
      <c r="E17" s="91"/>
      <c r="F17" s="92"/>
      <c r="G17" s="13"/>
      <c r="H17" s="12"/>
      <c r="I17" s="12">
        <v>11</v>
      </c>
      <c r="J17" s="12">
        <v>6.9</v>
      </c>
      <c r="K17" s="12">
        <v>195</v>
      </c>
      <c r="L17" s="12">
        <v>1.05</v>
      </c>
      <c r="M17" s="68">
        <f>(I17*J17*K17*L17)</f>
        <v>15540.525000000003</v>
      </c>
      <c r="N17" s="80"/>
    </row>
    <row r="18" spans="2:14" ht="11.25">
      <c r="B18" s="93" t="s">
        <v>469</v>
      </c>
      <c r="C18" s="70">
        <v>33</v>
      </c>
      <c r="D18" s="49"/>
      <c r="E18" s="91"/>
      <c r="F18" s="92"/>
      <c r="G18" s="13"/>
      <c r="H18" s="94" t="s">
        <v>401</v>
      </c>
      <c r="I18" s="12">
        <v>24</v>
      </c>
      <c r="J18" s="12">
        <v>7.2</v>
      </c>
      <c r="K18" s="12">
        <v>51.2</v>
      </c>
      <c r="L18" s="12">
        <v>1.05</v>
      </c>
      <c r="M18" s="68">
        <f>(I18*J18*K18*L18)</f>
        <v>9289.728000000001</v>
      </c>
      <c r="N18" s="80"/>
    </row>
    <row r="19" spans="2:14" ht="11.25">
      <c r="B19" s="93" t="s">
        <v>470</v>
      </c>
      <c r="C19" s="70">
        <v>520</v>
      </c>
      <c r="D19" s="49"/>
      <c r="E19" s="91"/>
      <c r="F19" s="92"/>
      <c r="G19" s="13"/>
      <c r="H19" s="13" t="s">
        <v>402</v>
      </c>
      <c r="I19" s="12"/>
      <c r="J19" s="12"/>
      <c r="K19" s="12"/>
      <c r="L19" s="12"/>
      <c r="M19" s="68"/>
      <c r="N19" s="80"/>
    </row>
    <row r="20" spans="2:14" ht="11.25">
      <c r="B20" s="93" t="s">
        <v>472</v>
      </c>
      <c r="C20" s="50">
        <v>88</v>
      </c>
      <c r="D20" s="49"/>
      <c r="E20" s="91"/>
      <c r="F20" s="92"/>
      <c r="G20" s="13"/>
      <c r="H20" s="12"/>
      <c r="I20" s="12">
        <v>11</v>
      </c>
      <c r="J20" s="12">
        <v>52.55</v>
      </c>
      <c r="K20" s="12">
        <v>325</v>
      </c>
      <c r="L20" s="12">
        <v>1.07</v>
      </c>
      <c r="M20" s="68">
        <f>(I20*J20*K20*L20)</f>
        <v>201016.88749999998</v>
      </c>
      <c r="N20" s="80"/>
    </row>
    <row r="21" spans="4:14" ht="12" thickBot="1">
      <c r="D21" s="49"/>
      <c r="E21" s="91"/>
      <c r="F21" s="92"/>
      <c r="G21" s="13"/>
      <c r="H21" s="94" t="s">
        <v>403</v>
      </c>
      <c r="I21" s="12">
        <v>6</v>
      </c>
      <c r="J21" s="12">
        <v>15.1</v>
      </c>
      <c r="K21" s="12">
        <v>83.2</v>
      </c>
      <c r="L21" s="12">
        <v>1.05</v>
      </c>
      <c r="M21" s="68">
        <f>(I21*J21*K21*L21)</f>
        <v>7914.816000000001</v>
      </c>
      <c r="N21" s="80"/>
    </row>
    <row r="22" spans="1:14" ht="11.25">
      <c r="A22" s="95"/>
      <c r="B22" s="96" t="s">
        <v>114</v>
      </c>
      <c r="C22" s="97">
        <f>('B-AREAS'!C15)</f>
        <v>3959.7500000000014</v>
      </c>
      <c r="D22" s="50"/>
      <c r="E22" s="91"/>
      <c r="F22" s="92"/>
      <c r="G22" s="13"/>
      <c r="H22" s="94" t="s">
        <v>404</v>
      </c>
      <c r="I22" s="12">
        <v>4</v>
      </c>
      <c r="J22" s="12">
        <v>28.55</v>
      </c>
      <c r="K22" s="12">
        <v>51.2</v>
      </c>
      <c r="L22" s="12">
        <v>1.05</v>
      </c>
      <c r="M22" s="68">
        <f>(I22*J22*K22*L22)</f>
        <v>6139.392000000001</v>
      </c>
      <c r="N22" s="80"/>
    </row>
    <row r="23" spans="1:14" ht="11.25">
      <c r="A23" s="91"/>
      <c r="B23" s="12"/>
      <c r="C23" s="101"/>
      <c r="D23" s="50"/>
      <c r="E23" s="91"/>
      <c r="F23" s="92"/>
      <c r="G23" s="13"/>
      <c r="H23" s="94" t="s">
        <v>405</v>
      </c>
      <c r="I23" s="12">
        <v>6</v>
      </c>
      <c r="J23" s="12">
        <v>15.1</v>
      </c>
      <c r="K23" s="12">
        <v>71.5</v>
      </c>
      <c r="L23" s="12">
        <v>1.05</v>
      </c>
      <c r="M23" s="68">
        <f>(I23*J23*K23*L23)</f>
        <v>6801.795</v>
      </c>
      <c r="N23" s="80"/>
    </row>
    <row r="24" spans="1:14" ht="11.25">
      <c r="A24" s="102" t="s">
        <v>115</v>
      </c>
      <c r="B24" s="103" t="s">
        <v>159</v>
      </c>
      <c r="C24" s="72">
        <f>('B-AREAS'!C17)</f>
        <v>1791.5</v>
      </c>
      <c r="D24" s="49"/>
      <c r="E24" s="98" t="s">
        <v>17</v>
      </c>
      <c r="F24" s="99"/>
      <c r="G24" s="100"/>
      <c r="H24" s="94" t="s">
        <v>406</v>
      </c>
      <c r="I24" s="12">
        <v>2</v>
      </c>
      <c r="J24" s="12">
        <v>28.55</v>
      </c>
      <c r="K24" s="12">
        <v>42.6</v>
      </c>
      <c r="L24" s="12">
        <v>1.05</v>
      </c>
      <c r="M24" s="68">
        <f>(I24*J24*K24*L24)</f>
        <v>2554.083</v>
      </c>
      <c r="N24" s="80"/>
    </row>
    <row r="25" spans="1:14" ht="11.25">
      <c r="A25" s="102" t="s">
        <v>116</v>
      </c>
      <c r="B25" s="103" t="s">
        <v>209</v>
      </c>
      <c r="C25" s="72">
        <f>('B-AREAS'!C18)</f>
        <v>795.8</v>
      </c>
      <c r="D25" s="12"/>
      <c r="E25" s="73"/>
      <c r="F25" s="74"/>
      <c r="G25" s="75"/>
      <c r="H25" s="76"/>
      <c r="I25" s="76"/>
      <c r="J25" s="76"/>
      <c r="K25" s="76"/>
      <c r="L25" s="76"/>
      <c r="M25" s="77"/>
      <c r="N25" s="78"/>
    </row>
    <row r="26" spans="1:14" ht="11.25">
      <c r="A26" s="102" t="s">
        <v>117</v>
      </c>
      <c r="B26" s="103" t="s">
        <v>210</v>
      </c>
      <c r="C26" s="72">
        <f>('B-AREAS'!C19)</f>
        <v>47</v>
      </c>
      <c r="D26" s="49"/>
      <c r="E26" s="104" t="str">
        <f>('A-RESUME'!B41)</f>
        <v>2A14</v>
      </c>
      <c r="F26" s="105" t="str">
        <f>('A-RESUME'!C41)</f>
        <v>Concrete floor structure (with stairs &amp; pillars)</v>
      </c>
      <c r="G26" s="106"/>
      <c r="H26" s="12"/>
      <c r="I26" s="12"/>
      <c r="J26" s="12"/>
      <c r="K26" s="12"/>
      <c r="L26" s="12"/>
      <c r="M26" s="68"/>
      <c r="N26" s="80">
        <f>(M27)</f>
        <v>795.34</v>
      </c>
    </row>
    <row r="27" spans="1:14" ht="11.25">
      <c r="A27" s="102" t="s">
        <v>118</v>
      </c>
      <c r="B27" s="103" t="s">
        <v>293</v>
      </c>
      <c r="C27" s="72">
        <f>('B-AREAS'!C20)</f>
        <v>45.5</v>
      </c>
      <c r="D27" s="49"/>
      <c r="E27" s="91"/>
      <c r="F27" s="107" t="s">
        <v>412</v>
      </c>
      <c r="G27" s="94"/>
      <c r="H27" s="12"/>
      <c r="I27" s="12">
        <v>1</v>
      </c>
      <c r="J27" s="12">
        <v>64.4</v>
      </c>
      <c r="K27" s="12">
        <v>12.35</v>
      </c>
      <c r="L27" s="12"/>
      <c r="M27" s="68">
        <f>(I27*J27*K27)</f>
        <v>795.34</v>
      </c>
      <c r="N27" s="80"/>
    </row>
    <row r="28" spans="1:14" ht="11.25">
      <c r="A28" s="102" t="s">
        <v>119</v>
      </c>
      <c r="B28" s="103" t="s">
        <v>211</v>
      </c>
      <c r="C28" s="72">
        <f>('B-AREAS'!C21)</f>
        <v>36.3</v>
      </c>
      <c r="D28" s="49"/>
      <c r="E28" s="73"/>
      <c r="F28" s="74"/>
      <c r="G28" s="75"/>
      <c r="H28" s="76"/>
      <c r="I28" s="76"/>
      <c r="J28" s="76"/>
      <c r="K28" s="76"/>
      <c r="L28" s="76"/>
      <c r="M28" s="77"/>
      <c r="N28" s="78"/>
    </row>
    <row r="29" spans="1:14" ht="11.25">
      <c r="A29" s="102" t="s">
        <v>120</v>
      </c>
      <c r="B29" s="103" t="s">
        <v>212</v>
      </c>
      <c r="C29" s="72">
        <f>('B-AREAS'!C22)</f>
        <v>64.8</v>
      </c>
      <c r="D29" s="49"/>
      <c r="E29" s="104" t="str">
        <f>('A-RESUME'!B42)</f>
        <v>2A15</v>
      </c>
      <c r="F29" s="105" t="str">
        <f>('A-RESUME'!C42)</f>
        <v>Composite Slab (Building A with stairs)</v>
      </c>
      <c r="G29" s="106"/>
      <c r="H29" s="12"/>
      <c r="I29" s="12"/>
      <c r="J29" s="12"/>
      <c r="K29" s="12"/>
      <c r="L29" s="12"/>
      <c r="M29" s="68"/>
      <c r="N29" s="80">
        <f>SUM(M30:M33)</f>
        <v>1018.92</v>
      </c>
    </row>
    <row r="30" spans="1:14" ht="11.25">
      <c r="A30" s="102" t="s">
        <v>121</v>
      </c>
      <c r="B30" s="103" t="s">
        <v>221</v>
      </c>
      <c r="C30" s="72">
        <f>('B-AREAS'!C23)</f>
        <v>23.6</v>
      </c>
      <c r="D30" s="49"/>
      <c r="E30" s="91"/>
      <c r="F30" s="107" t="s">
        <v>413</v>
      </c>
      <c r="G30" s="94"/>
      <c r="H30" s="12" t="s">
        <v>17</v>
      </c>
      <c r="I30" s="12">
        <v>2</v>
      </c>
      <c r="J30" s="12">
        <v>15.4</v>
      </c>
      <c r="K30" s="12">
        <v>28.9</v>
      </c>
      <c r="L30" s="12"/>
      <c r="M30" s="68">
        <f>(I30*J30*K30)</f>
        <v>890.12</v>
      </c>
      <c r="N30" s="80"/>
    </row>
    <row r="31" spans="1:14" ht="11.25">
      <c r="A31" s="102" t="s">
        <v>122</v>
      </c>
      <c r="B31" s="103" t="s">
        <v>213</v>
      </c>
      <c r="C31" s="72">
        <f>('B-AREAS'!C24)</f>
        <v>26.9</v>
      </c>
      <c r="D31" s="49"/>
      <c r="E31" s="91"/>
      <c r="F31" s="92"/>
      <c r="G31" s="108"/>
      <c r="H31" s="108" t="s">
        <v>117</v>
      </c>
      <c r="I31" s="12">
        <v>1</v>
      </c>
      <c r="J31" s="12"/>
      <c r="K31" s="68">
        <f>(C26)</f>
        <v>47</v>
      </c>
      <c r="L31" s="12"/>
      <c r="M31" s="68">
        <f>(I31*K31)</f>
        <v>47</v>
      </c>
      <c r="N31" s="80"/>
    </row>
    <row r="32" spans="1:14" ht="11.25">
      <c r="A32" s="102" t="s">
        <v>123</v>
      </c>
      <c r="B32" s="103" t="s">
        <v>214</v>
      </c>
      <c r="C32" s="72">
        <f>('B-AREAS'!C25)</f>
        <v>71</v>
      </c>
      <c r="D32" s="49"/>
      <c r="E32" s="91"/>
      <c r="F32" s="92"/>
      <c r="G32" s="108"/>
      <c r="H32" s="108" t="s">
        <v>118</v>
      </c>
      <c r="I32" s="12">
        <v>1</v>
      </c>
      <c r="J32" s="12"/>
      <c r="K32" s="68">
        <f>(C27)</f>
        <v>45.5</v>
      </c>
      <c r="L32" s="12"/>
      <c r="M32" s="68">
        <f>(I32*K32)</f>
        <v>45.5</v>
      </c>
      <c r="N32" s="80"/>
    </row>
    <row r="33" spans="1:14" ht="11.25">
      <c r="A33" s="102" t="s">
        <v>124</v>
      </c>
      <c r="B33" s="103" t="s">
        <v>215</v>
      </c>
      <c r="C33" s="72">
        <f>('B-AREAS'!C26)</f>
        <v>95</v>
      </c>
      <c r="D33" s="49"/>
      <c r="E33" s="91"/>
      <c r="F33" s="92"/>
      <c r="G33" s="108"/>
      <c r="H33" s="108" t="s">
        <v>119</v>
      </c>
      <c r="I33" s="12">
        <v>1</v>
      </c>
      <c r="J33" s="12"/>
      <c r="K33" s="68">
        <f>(C28)</f>
        <v>36.3</v>
      </c>
      <c r="L33" s="12"/>
      <c r="M33" s="68">
        <f>(I33*K33)</f>
        <v>36.3</v>
      </c>
      <c r="N33" s="80"/>
    </row>
    <row r="34" spans="1:14" ht="11.25">
      <c r="A34" s="102" t="s">
        <v>125</v>
      </c>
      <c r="B34" s="103" t="s">
        <v>216</v>
      </c>
      <c r="C34" s="72">
        <f>('B-AREAS'!C27)</f>
        <v>26.6</v>
      </c>
      <c r="D34" s="49"/>
      <c r="E34" s="73"/>
      <c r="F34" s="74"/>
      <c r="G34" s="75"/>
      <c r="H34" s="76"/>
      <c r="I34" s="76"/>
      <c r="J34" s="76"/>
      <c r="K34" s="76"/>
      <c r="L34" s="76"/>
      <c r="M34" s="77"/>
      <c r="N34" s="78"/>
    </row>
    <row r="35" spans="1:14" ht="11.25">
      <c r="A35" s="102" t="s">
        <v>126</v>
      </c>
      <c r="B35" s="103" t="s">
        <v>217</v>
      </c>
      <c r="C35" s="72">
        <f>('B-AREAS'!C28)</f>
        <v>20.2</v>
      </c>
      <c r="D35" s="49"/>
      <c r="E35" s="104" t="str">
        <f>('A-RESUME'!B43)</f>
        <v>2A16</v>
      </c>
      <c r="F35" s="105" t="str">
        <f>('A-RESUME'!C43)</f>
        <v>Concrete Foundations (m3)</v>
      </c>
      <c r="G35" s="106"/>
      <c r="H35" s="12" t="s">
        <v>408</v>
      </c>
      <c r="I35" s="12"/>
      <c r="J35" s="12"/>
      <c r="K35" s="12"/>
      <c r="L35" s="12"/>
      <c r="M35" s="68"/>
      <c r="N35" s="80">
        <f>SUM(M36:M39)</f>
        <v>94.734</v>
      </c>
    </row>
    <row r="36" spans="1:14" ht="11.25">
      <c r="A36" s="102" t="s">
        <v>127</v>
      </c>
      <c r="B36" s="103" t="s">
        <v>218</v>
      </c>
      <c r="C36" s="72">
        <f>('B-AREAS'!C29)</f>
        <v>4.1</v>
      </c>
      <c r="D36" s="49"/>
      <c r="E36" s="91"/>
      <c r="F36" s="92"/>
      <c r="G36" s="13"/>
      <c r="H36" s="12" t="s">
        <v>17</v>
      </c>
      <c r="I36" s="12">
        <v>11</v>
      </c>
      <c r="J36" s="12">
        <v>1.2</v>
      </c>
      <c r="K36" s="12">
        <v>1.2</v>
      </c>
      <c r="L36" s="12">
        <v>1.2</v>
      </c>
      <c r="M36" s="68">
        <f>(I36*K36*J36*L36)</f>
        <v>19.007999999999996</v>
      </c>
      <c r="N36" s="80"/>
    </row>
    <row r="37" spans="1:14" ht="11.25">
      <c r="A37" s="102" t="s">
        <v>128</v>
      </c>
      <c r="B37" s="103" t="s">
        <v>219</v>
      </c>
      <c r="C37" s="72">
        <f>('B-AREAS'!C30)</f>
        <v>5.6</v>
      </c>
      <c r="D37" s="49"/>
      <c r="E37" s="91"/>
      <c r="F37" s="92"/>
      <c r="G37" s="13"/>
      <c r="H37" s="12" t="s">
        <v>17</v>
      </c>
      <c r="I37" s="12">
        <v>11</v>
      </c>
      <c r="J37" s="12">
        <v>1.2</v>
      </c>
      <c r="K37" s="12">
        <v>1.2</v>
      </c>
      <c r="L37" s="12">
        <v>1</v>
      </c>
      <c r="M37" s="68">
        <f>(I37*K37*J37*L37)</f>
        <v>15.839999999999998</v>
      </c>
      <c r="N37" s="80"/>
    </row>
    <row r="38" spans="1:14" ht="11.25">
      <c r="A38" s="102" t="s">
        <v>129</v>
      </c>
      <c r="B38" s="103" t="s">
        <v>255</v>
      </c>
      <c r="C38" s="72">
        <f>('B-AREAS'!C31)</f>
        <v>13</v>
      </c>
      <c r="D38" s="49"/>
      <c r="E38" s="91"/>
      <c r="F38" s="92"/>
      <c r="G38" s="13"/>
      <c r="H38" s="12" t="s">
        <v>17</v>
      </c>
      <c r="I38" s="12">
        <v>24</v>
      </c>
      <c r="J38" s="12">
        <v>0.8</v>
      </c>
      <c r="K38" s="12">
        <v>0.8</v>
      </c>
      <c r="L38" s="12">
        <v>0.6</v>
      </c>
      <c r="M38" s="68">
        <f>(I38*K38*J38*L38)</f>
        <v>9.216000000000001</v>
      </c>
      <c r="N38" s="80"/>
    </row>
    <row r="39" spans="1:14" ht="11.25">
      <c r="A39" s="102" t="s">
        <v>130</v>
      </c>
      <c r="B39" s="103" t="s">
        <v>256</v>
      </c>
      <c r="C39" s="72">
        <f>('B-AREAS'!C32)</f>
        <v>10.8</v>
      </c>
      <c r="D39" s="49"/>
      <c r="E39" s="91"/>
      <c r="F39" s="92"/>
      <c r="G39" s="13"/>
      <c r="H39" s="12" t="s">
        <v>415</v>
      </c>
      <c r="I39" s="12">
        <v>1</v>
      </c>
      <c r="J39" s="12">
        <v>281.5</v>
      </c>
      <c r="K39" s="12">
        <v>0.3</v>
      </c>
      <c r="L39" s="12">
        <v>0.6</v>
      </c>
      <c r="M39" s="68">
        <f>(I39*K39*J39*L39)</f>
        <v>50.67</v>
      </c>
      <c r="N39" s="80"/>
    </row>
    <row r="40" spans="1:14" ht="11.25">
      <c r="A40" s="102" t="s">
        <v>131</v>
      </c>
      <c r="B40" s="103" t="s">
        <v>220</v>
      </c>
      <c r="C40" s="72">
        <f>('B-AREAS'!C33)</f>
        <v>40.6</v>
      </c>
      <c r="D40" s="49"/>
      <c r="E40" s="73"/>
      <c r="F40" s="74"/>
      <c r="G40" s="75"/>
      <c r="H40" s="76"/>
      <c r="I40" s="76"/>
      <c r="J40" s="76"/>
      <c r="K40" s="76"/>
      <c r="L40" s="76"/>
      <c r="M40" s="77"/>
      <c r="N40" s="78"/>
    </row>
    <row r="41" spans="1:14" ht="11.25">
      <c r="A41" s="102" t="s">
        <v>132</v>
      </c>
      <c r="B41" s="103" t="s">
        <v>222</v>
      </c>
      <c r="C41" s="72">
        <f>('B-AREAS'!C34)</f>
        <v>14.7</v>
      </c>
      <c r="D41" s="49"/>
      <c r="E41" s="104" t="str">
        <f>('A-RESUME'!B44)</f>
        <v>2A17</v>
      </c>
      <c r="F41" s="105" t="str">
        <f>('A-RESUME'!C44)</f>
        <v>Concrete ground floor (25 cm)</v>
      </c>
      <c r="G41" s="106"/>
      <c r="H41" s="12"/>
      <c r="I41" s="12"/>
      <c r="J41" s="12"/>
      <c r="K41" s="12"/>
      <c r="L41" s="12"/>
      <c r="M41" s="68"/>
      <c r="N41" s="80">
        <f>(M42-M43)</f>
        <v>2168.2500000000014</v>
      </c>
    </row>
    <row r="42" spans="1:14" ht="11.25">
      <c r="A42" s="102" t="s">
        <v>133</v>
      </c>
      <c r="B42" s="103" t="s">
        <v>223</v>
      </c>
      <c r="C42" s="72">
        <f>('B-AREAS'!C35)</f>
        <v>171.65</v>
      </c>
      <c r="D42" s="49"/>
      <c r="E42" s="91"/>
      <c r="F42" s="107" t="s">
        <v>114</v>
      </c>
      <c r="G42" s="94"/>
      <c r="H42" s="12"/>
      <c r="I42" s="12">
        <v>1</v>
      </c>
      <c r="J42" s="68">
        <f>(C22)</f>
        <v>3959.7500000000014</v>
      </c>
      <c r="K42" s="12"/>
      <c r="L42" s="12"/>
      <c r="M42" s="68">
        <f>(I42*J42)</f>
        <v>3959.7500000000014</v>
      </c>
      <c r="N42" s="80"/>
    </row>
    <row r="43" spans="1:14" ht="11.25">
      <c r="A43" s="102" t="s">
        <v>134</v>
      </c>
      <c r="B43" s="103" t="s">
        <v>224</v>
      </c>
      <c r="C43" s="72">
        <f>('B-AREAS'!C36)</f>
        <v>16.35</v>
      </c>
      <c r="D43" s="49"/>
      <c r="E43" s="91"/>
      <c r="F43" s="107" t="s">
        <v>159</v>
      </c>
      <c r="G43" s="94"/>
      <c r="H43" s="12"/>
      <c r="I43" s="12">
        <v>1</v>
      </c>
      <c r="J43" s="68">
        <f>(C24)</f>
        <v>1791.5</v>
      </c>
      <c r="K43" s="12"/>
      <c r="L43" s="12"/>
      <c r="M43" s="68">
        <f>(I43*J43)</f>
        <v>1791.5</v>
      </c>
      <c r="N43" s="80"/>
    </row>
    <row r="44" spans="1:14" ht="11.25">
      <c r="A44" s="102" t="s">
        <v>135</v>
      </c>
      <c r="B44" s="103" t="s">
        <v>225</v>
      </c>
      <c r="C44" s="72">
        <f>('B-AREAS'!C37)</f>
        <v>15.9</v>
      </c>
      <c r="D44" s="49"/>
      <c r="E44" s="73"/>
      <c r="F44" s="74"/>
      <c r="G44" s="75"/>
      <c r="H44" s="76"/>
      <c r="I44" s="76"/>
      <c r="J44" s="76"/>
      <c r="K44" s="76"/>
      <c r="L44" s="76"/>
      <c r="M44" s="77"/>
      <c r="N44" s="78"/>
    </row>
    <row r="45" spans="1:14" ht="11.25">
      <c r="A45" s="102" t="s">
        <v>136</v>
      </c>
      <c r="B45" s="103" t="s">
        <v>226</v>
      </c>
      <c r="C45" s="72">
        <f>('B-AREAS'!C38)</f>
        <v>4.15</v>
      </c>
      <c r="D45" s="49"/>
      <c r="E45" s="104" t="str">
        <f>('A-RESUME'!B45)</f>
        <v>2A18</v>
      </c>
      <c r="F45" s="105" t="str">
        <f>('A-RESUME'!C45)</f>
        <v>Light Ceiling with Insulation System</v>
      </c>
      <c r="G45" s="106"/>
      <c r="H45" s="12"/>
      <c r="I45" s="12"/>
      <c r="J45" s="12"/>
      <c r="K45" s="12"/>
      <c r="L45" s="12"/>
      <c r="M45" s="68"/>
      <c r="N45" s="80">
        <f>(M46)</f>
        <v>3384.2200000000003</v>
      </c>
    </row>
    <row r="46" spans="1:14" ht="11.25">
      <c r="A46" s="102" t="s">
        <v>137</v>
      </c>
      <c r="B46" s="103" t="s">
        <v>227</v>
      </c>
      <c r="C46" s="72">
        <f>('B-AREAS'!C39)</f>
        <v>12.1</v>
      </c>
      <c r="D46" s="49"/>
      <c r="E46" s="91"/>
      <c r="F46" s="107" t="s">
        <v>417</v>
      </c>
      <c r="G46" s="94"/>
      <c r="H46" s="12"/>
      <c r="I46" s="12">
        <v>1</v>
      </c>
      <c r="J46" s="12">
        <v>64.4</v>
      </c>
      <c r="K46" s="12">
        <v>52.55</v>
      </c>
      <c r="L46" s="12"/>
      <c r="M46" s="68">
        <f>(I46*J46*K46)</f>
        <v>3384.2200000000003</v>
      </c>
      <c r="N46" s="80"/>
    </row>
    <row r="47" spans="1:14" ht="11.25">
      <c r="A47" s="102" t="s">
        <v>138</v>
      </c>
      <c r="B47" s="103" t="s">
        <v>228</v>
      </c>
      <c r="C47" s="72">
        <f>('B-AREAS'!C40)</f>
        <v>10.8</v>
      </c>
      <c r="D47" s="49"/>
      <c r="E47" s="73"/>
      <c r="F47" s="74"/>
      <c r="G47" s="75"/>
      <c r="H47" s="76"/>
      <c r="I47" s="76"/>
      <c r="J47" s="76"/>
      <c r="K47" s="76"/>
      <c r="L47" s="76"/>
      <c r="M47" s="77"/>
      <c r="N47" s="78"/>
    </row>
    <row r="48" spans="1:14" ht="11.25">
      <c r="A48" s="102" t="s">
        <v>139</v>
      </c>
      <c r="B48" s="103" t="s">
        <v>229</v>
      </c>
      <c r="C48" s="72">
        <f>('B-AREAS'!C41)</f>
        <v>102.55</v>
      </c>
      <c r="D48" s="49"/>
      <c r="E48" s="104" t="str">
        <f>('A-RESUME'!B46)</f>
        <v>2A19</v>
      </c>
      <c r="F48" s="105" t="str">
        <f>('A-RESUME'!C46)</f>
        <v>Decks </v>
      </c>
      <c r="G48" s="106"/>
      <c r="H48" s="12"/>
      <c r="I48" s="12"/>
      <c r="J48" s="12"/>
      <c r="K48" s="12"/>
      <c r="L48" s="12"/>
      <c r="M48" s="68"/>
      <c r="N48" s="80">
        <f>(M49+M50)</f>
        <v>594.58</v>
      </c>
    </row>
    <row r="49" spans="1:14" ht="11.25">
      <c r="A49" s="102"/>
      <c r="B49" s="103"/>
      <c r="C49" s="72">
        <f>('B-AREAS'!C42)</f>
        <v>0</v>
      </c>
      <c r="D49" s="49"/>
      <c r="E49" s="91"/>
      <c r="F49" s="107" t="s">
        <v>426</v>
      </c>
      <c r="G49" s="94"/>
      <c r="H49" s="12"/>
      <c r="I49" s="12">
        <v>1</v>
      </c>
      <c r="J49" s="12">
        <v>15.4</v>
      </c>
      <c r="K49" s="12">
        <v>28.9</v>
      </c>
      <c r="L49" s="12"/>
      <c r="M49" s="68">
        <f>(I49*J49*K49)</f>
        <v>445.06</v>
      </c>
      <c r="N49" s="80"/>
    </row>
    <row r="50" spans="1:14" ht="11.25">
      <c r="A50" s="102"/>
      <c r="B50" s="103"/>
      <c r="C50" s="72">
        <f>('B-AREAS'!C43)</f>
        <v>0</v>
      </c>
      <c r="D50" s="49"/>
      <c r="E50" s="91"/>
      <c r="F50" s="107" t="s">
        <v>427</v>
      </c>
      <c r="G50" s="94"/>
      <c r="H50" s="12"/>
      <c r="I50" s="12">
        <v>1</v>
      </c>
      <c r="J50" s="12">
        <v>8.4</v>
      </c>
      <c r="K50" s="12">
        <v>17.8</v>
      </c>
      <c r="L50" s="12"/>
      <c r="M50" s="68">
        <f>(I50*J50*K50)</f>
        <v>149.52</v>
      </c>
      <c r="N50" s="80"/>
    </row>
    <row r="51" spans="1:14" ht="11.25" hidden="1">
      <c r="A51" s="102"/>
      <c r="B51" s="103"/>
      <c r="C51" s="72">
        <f>('B-AREAS'!C44)</f>
        <v>0</v>
      </c>
      <c r="D51" s="49"/>
      <c r="E51" s="109">
        <v>9.2</v>
      </c>
      <c r="F51" s="110"/>
      <c r="G51" s="111"/>
      <c r="H51" s="12"/>
      <c r="I51" s="12"/>
      <c r="J51" s="12"/>
      <c r="K51" s="12"/>
      <c r="L51" s="12"/>
      <c r="M51" s="68"/>
      <c r="N51" s="80"/>
    </row>
    <row r="52" spans="1:14" ht="11.25" hidden="1">
      <c r="A52" s="102"/>
      <c r="B52" s="103"/>
      <c r="C52" s="72">
        <f>('B-AREAS'!C45)</f>
        <v>0</v>
      </c>
      <c r="D52" s="49"/>
      <c r="E52" s="109">
        <v>8.9</v>
      </c>
      <c r="F52" s="110"/>
      <c r="G52" s="111"/>
      <c r="H52" s="12"/>
      <c r="I52" s="12"/>
      <c r="J52" s="12"/>
      <c r="K52" s="12"/>
      <c r="L52" s="12"/>
      <c r="M52" s="68"/>
      <c r="N52" s="80"/>
    </row>
    <row r="53" spans="1:14" ht="11.25" hidden="1">
      <c r="A53" s="102"/>
      <c r="B53" s="103"/>
      <c r="C53" s="72">
        <f>('B-AREAS'!C46)</f>
        <v>0</v>
      </c>
      <c r="D53" s="49"/>
      <c r="E53" s="109">
        <v>10.7</v>
      </c>
      <c r="F53" s="110"/>
      <c r="G53" s="111"/>
      <c r="H53" s="12"/>
      <c r="I53" s="12"/>
      <c r="J53" s="12"/>
      <c r="K53" s="12"/>
      <c r="L53" s="12"/>
      <c r="M53" s="68"/>
      <c r="N53" s="80"/>
    </row>
    <row r="54" spans="1:14" ht="11.25" hidden="1">
      <c r="A54" s="102"/>
      <c r="B54" s="103"/>
      <c r="C54" s="72">
        <f>('B-AREAS'!C47)</f>
        <v>0</v>
      </c>
      <c r="D54" s="49"/>
      <c r="E54" s="109">
        <v>8.5</v>
      </c>
      <c r="F54" s="110"/>
      <c r="G54" s="111"/>
      <c r="H54" s="12"/>
      <c r="I54" s="12"/>
      <c r="J54" s="12"/>
      <c r="K54" s="12"/>
      <c r="L54" s="12"/>
      <c r="M54" s="68"/>
      <c r="N54" s="80"/>
    </row>
    <row r="55" spans="1:14" ht="11.25" hidden="1">
      <c r="A55" s="102"/>
      <c r="B55" s="103"/>
      <c r="C55" s="72">
        <f>('B-AREAS'!C48)</f>
        <v>0</v>
      </c>
      <c r="D55" s="49"/>
      <c r="E55" s="109">
        <v>9.15</v>
      </c>
      <c r="F55" s="110"/>
      <c r="G55" s="111"/>
      <c r="H55" s="12"/>
      <c r="I55" s="12"/>
      <c r="J55" s="12"/>
      <c r="K55" s="12"/>
      <c r="L55" s="12"/>
      <c r="M55" s="68"/>
      <c r="N55" s="80"/>
    </row>
    <row r="56" spans="1:14" ht="11.25" hidden="1">
      <c r="A56" s="102"/>
      <c r="B56" s="103"/>
      <c r="C56" s="72">
        <f>('B-AREAS'!C49)</f>
        <v>0</v>
      </c>
      <c r="D56" s="49"/>
      <c r="E56" s="109">
        <v>11.8</v>
      </c>
      <c r="F56" s="110"/>
      <c r="G56" s="111"/>
      <c r="H56" s="12"/>
      <c r="I56" s="12"/>
      <c r="J56" s="12"/>
      <c r="K56" s="12"/>
      <c r="L56" s="12"/>
      <c r="M56" s="68"/>
      <c r="N56" s="80"/>
    </row>
    <row r="57" spans="1:14" ht="11.25" hidden="1">
      <c r="A57" s="102"/>
      <c r="B57" s="103"/>
      <c r="C57" s="72">
        <f>('B-AREAS'!C50)</f>
        <v>0</v>
      </c>
      <c r="D57" s="49"/>
      <c r="E57" s="109">
        <v>8.5</v>
      </c>
      <c r="F57" s="110"/>
      <c r="G57" s="111"/>
      <c r="H57" s="12"/>
      <c r="I57" s="12"/>
      <c r="J57" s="12"/>
      <c r="K57" s="12"/>
      <c r="L57" s="12"/>
      <c r="M57" s="68"/>
      <c r="N57" s="80"/>
    </row>
    <row r="58" spans="1:14" ht="11.25" hidden="1">
      <c r="A58" s="102"/>
      <c r="B58" s="103"/>
      <c r="C58" s="72">
        <f>('B-AREAS'!C51)</f>
        <v>0</v>
      </c>
      <c r="D58" s="49"/>
      <c r="E58" s="109">
        <v>8.5</v>
      </c>
      <c r="F58" s="110"/>
      <c r="G58" s="111"/>
      <c r="H58" s="12"/>
      <c r="I58" s="12"/>
      <c r="J58" s="12"/>
      <c r="K58" s="12"/>
      <c r="L58" s="12"/>
      <c r="M58" s="68"/>
      <c r="N58" s="80"/>
    </row>
    <row r="59" spans="1:14" ht="11.25" hidden="1">
      <c r="A59" s="102"/>
      <c r="B59" s="103"/>
      <c r="C59" s="72">
        <f>('B-AREAS'!C52)</f>
        <v>0</v>
      </c>
      <c r="D59" s="49"/>
      <c r="E59" s="109">
        <v>8.5</v>
      </c>
      <c r="F59" s="110"/>
      <c r="G59" s="111"/>
      <c r="H59" s="12"/>
      <c r="I59" s="12"/>
      <c r="J59" s="12"/>
      <c r="K59" s="12"/>
      <c r="L59" s="12"/>
      <c r="M59" s="68"/>
      <c r="N59" s="80"/>
    </row>
    <row r="60" spans="1:14" ht="11.25" hidden="1">
      <c r="A60" s="102" t="s">
        <v>140</v>
      </c>
      <c r="B60" s="103" t="s">
        <v>230</v>
      </c>
      <c r="C60" s="72">
        <f>('B-AREAS'!C53)</f>
        <v>12.85</v>
      </c>
      <c r="D60" s="49"/>
      <c r="E60" s="109">
        <v>10.3</v>
      </c>
      <c r="F60" s="110"/>
      <c r="G60" s="111"/>
      <c r="H60" s="12"/>
      <c r="I60" s="12"/>
      <c r="J60" s="12"/>
      <c r="K60" s="12"/>
      <c r="L60" s="12"/>
      <c r="M60" s="68"/>
      <c r="N60" s="80"/>
    </row>
    <row r="61" spans="1:14" ht="11.25" hidden="1">
      <c r="A61" s="102" t="s">
        <v>141</v>
      </c>
      <c r="B61" s="103" t="s">
        <v>231</v>
      </c>
      <c r="C61" s="72">
        <f>('B-AREAS'!C54)</f>
        <v>17.6</v>
      </c>
      <c r="D61" s="49"/>
      <c r="E61" s="109">
        <v>8.5</v>
      </c>
      <c r="F61" s="110"/>
      <c r="G61" s="111"/>
      <c r="H61" s="12"/>
      <c r="I61" s="12"/>
      <c r="J61" s="12"/>
      <c r="K61" s="12"/>
      <c r="L61" s="12"/>
      <c r="M61" s="68"/>
      <c r="N61" s="80"/>
    </row>
    <row r="62" spans="1:14" ht="11.25">
      <c r="A62" s="102" t="s">
        <v>142</v>
      </c>
      <c r="B62" s="103" t="s">
        <v>265</v>
      </c>
      <c r="C62" s="72">
        <f>('B-AREAS'!C55)</f>
        <v>6.2</v>
      </c>
      <c r="D62" s="49"/>
      <c r="E62" s="73"/>
      <c r="F62" s="74"/>
      <c r="G62" s="75"/>
      <c r="H62" s="76"/>
      <c r="I62" s="76"/>
      <c r="J62" s="76"/>
      <c r="K62" s="76"/>
      <c r="L62" s="76"/>
      <c r="M62" s="77"/>
      <c r="N62" s="78"/>
    </row>
    <row r="63" spans="1:14" ht="11.25">
      <c r="A63" s="102" t="s">
        <v>143</v>
      </c>
      <c r="B63" s="103" t="s">
        <v>232</v>
      </c>
      <c r="C63" s="72">
        <f>('B-AREAS'!C56)</f>
        <v>13.55</v>
      </c>
      <c r="D63" s="49"/>
      <c r="E63" s="104" t="str">
        <f>('A-RESUME'!B47)</f>
        <v>2A20</v>
      </c>
      <c r="F63" s="105" t="str">
        <f>('A-RESUME'!C47)</f>
        <v>Façades (aluminium isolated panel)</v>
      </c>
      <c r="G63" s="106"/>
      <c r="H63" s="12"/>
      <c r="I63" s="12"/>
      <c r="J63" s="12"/>
      <c r="K63" s="12"/>
      <c r="L63" s="12"/>
      <c r="M63" s="68"/>
      <c r="N63" s="80">
        <f>SUM(M64:M67)</f>
        <v>2497.55</v>
      </c>
    </row>
    <row r="64" spans="1:14" ht="11.25">
      <c r="A64" s="102" t="s">
        <v>144</v>
      </c>
      <c r="B64" s="103" t="s">
        <v>233</v>
      </c>
      <c r="C64" s="72">
        <f>('B-AREAS'!C57)</f>
        <v>15.05</v>
      </c>
      <c r="D64" s="49"/>
      <c r="E64" s="91"/>
      <c r="F64" s="107" t="s">
        <v>428</v>
      </c>
      <c r="G64" s="94"/>
      <c r="H64" s="12"/>
      <c r="I64" s="12">
        <v>1</v>
      </c>
      <c r="J64" s="12"/>
      <c r="K64" s="12">
        <v>863.7</v>
      </c>
      <c r="L64" s="12"/>
      <c r="M64" s="68">
        <f>(I64*K64)</f>
        <v>863.7</v>
      </c>
      <c r="N64" s="80"/>
    </row>
    <row r="65" spans="1:14" ht="11.25">
      <c r="A65" s="102" t="s">
        <v>145</v>
      </c>
      <c r="B65" s="103" t="s">
        <v>234</v>
      </c>
      <c r="C65" s="72">
        <f>('B-AREAS'!C58)</f>
        <v>43.5</v>
      </c>
      <c r="D65" s="49"/>
      <c r="E65" s="91"/>
      <c r="F65" s="107" t="s">
        <v>429</v>
      </c>
      <c r="G65" s="94"/>
      <c r="H65" s="12"/>
      <c r="I65" s="12">
        <v>1</v>
      </c>
      <c r="J65" s="12"/>
      <c r="K65" s="12">
        <v>526.1</v>
      </c>
      <c r="L65" s="12"/>
      <c r="M65" s="68">
        <f>(I65*K65)</f>
        <v>526.1</v>
      </c>
      <c r="N65" s="80"/>
    </row>
    <row r="66" spans="1:14" ht="11.25">
      <c r="A66" s="102" t="s">
        <v>146</v>
      </c>
      <c r="B66" s="103" t="s">
        <v>235</v>
      </c>
      <c r="C66" s="72">
        <f>('B-AREAS'!C59)</f>
        <v>19.3</v>
      </c>
      <c r="D66" s="49"/>
      <c r="E66" s="91"/>
      <c r="F66" s="107" t="s">
        <v>430</v>
      </c>
      <c r="G66" s="94"/>
      <c r="H66" s="12"/>
      <c r="I66" s="12">
        <v>1</v>
      </c>
      <c r="J66" s="12"/>
      <c r="K66" s="12">
        <v>609.4</v>
      </c>
      <c r="L66" s="12"/>
      <c r="M66" s="68">
        <f>(I66*K66)</f>
        <v>609.4</v>
      </c>
      <c r="N66" s="80"/>
    </row>
    <row r="67" spans="1:14" ht="11.25">
      <c r="A67" s="102" t="s">
        <v>147</v>
      </c>
      <c r="B67" s="103" t="s">
        <v>236</v>
      </c>
      <c r="C67" s="72">
        <f>('B-AREAS'!C60)</f>
        <v>19.3</v>
      </c>
      <c r="D67" s="49"/>
      <c r="E67" s="91"/>
      <c r="F67" s="107" t="s">
        <v>431</v>
      </c>
      <c r="G67" s="94"/>
      <c r="H67" s="12"/>
      <c r="I67" s="12">
        <v>1</v>
      </c>
      <c r="J67" s="12"/>
      <c r="K67" s="12">
        <v>498.35</v>
      </c>
      <c r="L67" s="12"/>
      <c r="M67" s="68">
        <f>(I67*K67)</f>
        <v>498.35</v>
      </c>
      <c r="N67" s="80"/>
    </row>
    <row r="68" spans="1:14" ht="11.25">
      <c r="A68" s="102" t="s">
        <v>148</v>
      </c>
      <c r="B68" s="103" t="s">
        <v>237</v>
      </c>
      <c r="C68" s="72">
        <f>('B-AREAS'!C61)</f>
        <v>42</v>
      </c>
      <c r="D68" s="49"/>
      <c r="E68" s="73"/>
      <c r="F68" s="74"/>
      <c r="G68" s="75"/>
      <c r="H68" s="76"/>
      <c r="I68" s="76"/>
      <c r="J68" s="76"/>
      <c r="K68" s="76"/>
      <c r="L68" s="76"/>
      <c r="M68" s="77"/>
      <c r="N68" s="78"/>
    </row>
    <row r="69" spans="1:14" ht="11.25">
      <c r="A69" s="102" t="s">
        <v>149</v>
      </c>
      <c r="B69" s="103" t="s">
        <v>238</v>
      </c>
      <c r="C69" s="72">
        <f>('B-AREAS'!C62)</f>
        <v>48.45</v>
      </c>
      <c r="D69" s="49"/>
      <c r="E69" s="104" t="str">
        <f>('A-RESUME'!B48)</f>
        <v>2A21</v>
      </c>
      <c r="F69" s="105" t="str">
        <f>('A-RESUME'!C48)</f>
        <v>Lobby / Admission </v>
      </c>
      <c r="G69" s="106"/>
      <c r="H69" s="12"/>
      <c r="I69" s="12"/>
      <c r="J69" s="12"/>
      <c r="K69" s="12"/>
      <c r="L69" s="12"/>
      <c r="M69" s="68"/>
      <c r="N69" s="80">
        <f>SUM(M70:M72)</f>
        <v>236.10000000000002</v>
      </c>
    </row>
    <row r="70" spans="1:14" ht="11.25">
      <c r="A70" s="102" t="s">
        <v>150</v>
      </c>
      <c r="B70" s="103" t="s">
        <v>239</v>
      </c>
      <c r="C70" s="72">
        <f>('B-AREAS'!C63)</f>
        <v>20.9</v>
      </c>
      <c r="D70" s="49"/>
      <c r="E70" s="91"/>
      <c r="F70" s="107" t="str">
        <f>(B29)</f>
        <v>ENTRANCE</v>
      </c>
      <c r="G70" s="83"/>
      <c r="H70" s="108" t="str">
        <f>(A29)</f>
        <v>0-06</v>
      </c>
      <c r="I70" s="12">
        <v>1</v>
      </c>
      <c r="J70" s="12"/>
      <c r="K70" s="68">
        <f>(C29)</f>
        <v>64.8</v>
      </c>
      <c r="L70" s="12"/>
      <c r="M70" s="68">
        <f>(I70*K70)</f>
        <v>64.8</v>
      </c>
      <c r="N70" s="80"/>
    </row>
    <row r="71" spans="1:14" ht="11.25">
      <c r="A71" s="102" t="s">
        <v>151</v>
      </c>
      <c r="B71" s="103" t="s">
        <v>242</v>
      </c>
      <c r="C71" s="72">
        <f>('B-AREAS'!C64)</f>
        <v>20.8</v>
      </c>
      <c r="D71" s="49"/>
      <c r="E71" s="91"/>
      <c r="F71" s="107" t="str">
        <f>(B33)</f>
        <v>LOBBY</v>
      </c>
      <c r="G71" s="83"/>
      <c r="H71" s="108" t="str">
        <f>(A33)</f>
        <v>0-10</v>
      </c>
      <c r="I71" s="12">
        <v>1</v>
      </c>
      <c r="J71" s="12"/>
      <c r="K71" s="68">
        <f>(C33)</f>
        <v>95</v>
      </c>
      <c r="L71" s="12"/>
      <c r="M71" s="68">
        <f>(I71*K71)</f>
        <v>95</v>
      </c>
      <c r="N71" s="80"/>
    </row>
    <row r="72" spans="1:14" ht="11.25">
      <c r="A72" s="102" t="s">
        <v>152</v>
      </c>
      <c r="B72" s="103" t="s">
        <v>243</v>
      </c>
      <c r="C72" s="72">
        <f>('B-AREAS'!C65)</f>
        <v>20.8</v>
      </c>
      <c r="D72" s="49"/>
      <c r="E72" s="91"/>
      <c r="F72" s="107" t="str">
        <f>(B96)</f>
        <v>SPECTATORS LOBBY</v>
      </c>
      <c r="G72" s="83"/>
      <c r="H72" s="84" t="str">
        <f>(A96)</f>
        <v>1-10</v>
      </c>
      <c r="I72" s="12">
        <v>1</v>
      </c>
      <c r="J72" s="12"/>
      <c r="K72" s="68">
        <f>(C96)</f>
        <v>76.3</v>
      </c>
      <c r="L72" s="12"/>
      <c r="M72" s="68">
        <f>(I72*K72)</f>
        <v>76.3</v>
      </c>
      <c r="N72" s="80"/>
    </row>
    <row r="73" spans="1:14" ht="11.25">
      <c r="A73" s="102" t="s">
        <v>153</v>
      </c>
      <c r="B73" s="103" t="s">
        <v>241</v>
      </c>
      <c r="C73" s="72">
        <f>('B-AREAS'!C66)</f>
        <v>20.95</v>
      </c>
      <c r="D73" s="49"/>
      <c r="E73" s="73"/>
      <c r="F73" s="74"/>
      <c r="G73" s="75"/>
      <c r="H73" s="76"/>
      <c r="I73" s="76"/>
      <c r="J73" s="76"/>
      <c r="K73" s="76"/>
      <c r="L73" s="76"/>
      <c r="M73" s="77"/>
      <c r="N73" s="78"/>
    </row>
    <row r="74" spans="1:14" ht="11.25">
      <c r="A74" s="102" t="s">
        <v>154</v>
      </c>
      <c r="B74" s="103" t="s">
        <v>240</v>
      </c>
      <c r="C74" s="72">
        <f>('B-AREAS'!C67)</f>
        <v>49</v>
      </c>
      <c r="D74" s="49"/>
      <c r="E74" s="104" t="str">
        <f>('A-RESUME'!B49)</f>
        <v>2A22</v>
      </c>
      <c r="F74" s="105" t="str">
        <f>('A-RESUME'!C49)</f>
        <v>Shop Area</v>
      </c>
      <c r="G74" s="13"/>
      <c r="H74" s="139"/>
      <c r="I74" s="12"/>
      <c r="J74" s="12"/>
      <c r="K74" s="12"/>
      <c r="L74" s="12"/>
      <c r="M74" s="68"/>
      <c r="N74" s="80">
        <f>SUM(M75)</f>
        <v>26.6</v>
      </c>
    </row>
    <row r="75" spans="1:14" ht="11.25">
      <c r="A75" s="102" t="s">
        <v>155</v>
      </c>
      <c r="B75" s="103" t="s">
        <v>246</v>
      </c>
      <c r="C75" s="72">
        <f>('B-AREAS'!C68)</f>
        <v>42.1</v>
      </c>
      <c r="D75" s="49"/>
      <c r="E75" s="104"/>
      <c r="F75" s="107" t="str">
        <f>(B34)</f>
        <v>SHOP</v>
      </c>
      <c r="G75" s="13"/>
      <c r="H75" s="139"/>
      <c r="I75" s="12">
        <v>1</v>
      </c>
      <c r="J75" s="12"/>
      <c r="K75" s="68">
        <f>(C34)</f>
        <v>26.6</v>
      </c>
      <c r="L75" s="12"/>
      <c r="M75" s="68">
        <f>(I75*K75)</f>
        <v>26.6</v>
      </c>
      <c r="N75" s="80"/>
    </row>
    <row r="76" spans="1:14" ht="11.25">
      <c r="A76" s="102" t="s">
        <v>156</v>
      </c>
      <c r="B76" s="103" t="s">
        <v>245</v>
      </c>
      <c r="C76" s="72">
        <f>('B-AREAS'!C69)</f>
        <v>19.3</v>
      </c>
      <c r="D76" s="49"/>
      <c r="E76" s="191"/>
      <c r="F76" s="54"/>
      <c r="G76" s="259"/>
      <c r="N76" s="260"/>
    </row>
    <row r="77" spans="1:14" ht="11.25">
      <c r="A77" s="102" t="s">
        <v>157</v>
      </c>
      <c r="B77" s="103" t="s">
        <v>247</v>
      </c>
      <c r="C77" s="72">
        <f>('B-AREAS'!C70)</f>
        <v>19.3</v>
      </c>
      <c r="D77" s="49"/>
      <c r="E77" s="191"/>
      <c r="F77" s="54"/>
      <c r="G77" s="259"/>
      <c r="N77" s="260"/>
    </row>
    <row r="78" spans="1:14" ht="12" thickBot="1">
      <c r="A78" s="143" t="s">
        <v>158</v>
      </c>
      <c r="B78" s="144" t="s">
        <v>244</v>
      </c>
      <c r="C78" s="90">
        <f>('B-AREAS'!C71)</f>
        <v>42.3</v>
      </c>
      <c r="D78" s="49"/>
      <c r="E78" s="73"/>
      <c r="F78" s="74"/>
      <c r="G78" s="75"/>
      <c r="H78" s="76"/>
      <c r="I78" s="76"/>
      <c r="J78" s="76"/>
      <c r="K78" s="76"/>
      <c r="L78" s="76"/>
      <c r="M78" s="77"/>
      <c r="N78" s="78"/>
    </row>
    <row r="79" spans="1:14" ht="11.25">
      <c r="A79" s="54"/>
      <c r="D79" s="49"/>
      <c r="E79" s="104" t="str">
        <f>('A-RESUME'!B50)</f>
        <v>2A23</v>
      </c>
      <c r="F79" s="105" t="str">
        <f>('A-RESUME'!C50)</f>
        <v>Administrative &amp; Office areas</v>
      </c>
      <c r="G79" s="13"/>
      <c r="H79" s="139"/>
      <c r="I79" s="12"/>
      <c r="J79" s="12"/>
      <c r="K79" s="12"/>
      <c r="L79" s="12"/>
      <c r="M79" s="68"/>
      <c r="N79" s="80">
        <f>SUM(M80:M86)</f>
        <v>172.2</v>
      </c>
    </row>
    <row r="80" spans="1:14" ht="11.25">
      <c r="A80" s="54"/>
      <c r="C80" s="12"/>
      <c r="D80" s="49"/>
      <c r="E80" s="91"/>
      <c r="F80" s="107" t="str">
        <f>(B40)</f>
        <v>CLUB  OFFICE</v>
      </c>
      <c r="G80" s="13"/>
      <c r="H80" s="108" t="str">
        <f>(A40)</f>
        <v>0-17</v>
      </c>
      <c r="I80" s="12">
        <v>1</v>
      </c>
      <c r="J80" s="12"/>
      <c r="K80" s="140">
        <f>(C40)</f>
        <v>40.6</v>
      </c>
      <c r="L80" s="12"/>
      <c r="M80" s="68">
        <f>(I80*K80)</f>
        <v>40.6</v>
      </c>
      <c r="N80" s="80"/>
    </row>
    <row r="81" spans="1:14" ht="11.25">
      <c r="A81" s="54"/>
      <c r="C81" s="12"/>
      <c r="D81" s="49"/>
      <c r="E81" s="91"/>
      <c r="F81" s="141" t="str">
        <f>(B30)</f>
        <v>TICKETING, ARENA OFFICE &amp; CONTROL AREA</v>
      </c>
      <c r="G81" s="13"/>
      <c r="H81" s="142" t="str">
        <f>(A30)</f>
        <v>0-07</v>
      </c>
      <c r="I81" s="12">
        <v>1</v>
      </c>
      <c r="J81" s="12"/>
      <c r="K81" s="140">
        <f>(C30)</f>
        <v>23.6</v>
      </c>
      <c r="L81" s="12"/>
      <c r="M81" s="68">
        <f aca="true" t="shared" si="0" ref="M81:M86">(I81*K81)</f>
        <v>23.6</v>
      </c>
      <c r="N81" s="80"/>
    </row>
    <row r="82" spans="1:14" ht="11.25">
      <c r="A82" s="146"/>
      <c r="B82" s="103"/>
      <c r="C82" s="49"/>
      <c r="D82" s="49"/>
      <c r="E82" s="91"/>
      <c r="F82" s="141" t="str">
        <f>(B93)</f>
        <v>GAME SUPERVISOR &amp; TIMING BOX</v>
      </c>
      <c r="G82" s="13"/>
      <c r="H82" s="84" t="str">
        <f>(A93)</f>
        <v>1-07</v>
      </c>
      <c r="I82" s="12">
        <v>1</v>
      </c>
      <c r="J82" s="12"/>
      <c r="K82" s="140">
        <f>(C93)</f>
        <v>20.55</v>
      </c>
      <c r="L82" s="12"/>
      <c r="M82" s="68">
        <f t="shared" si="0"/>
        <v>20.55</v>
      </c>
      <c r="N82" s="80"/>
    </row>
    <row r="83" spans="1:14" ht="11.25">
      <c r="A83" s="147" t="s">
        <v>17</v>
      </c>
      <c r="C83" s="49" t="s">
        <v>17</v>
      </c>
      <c r="D83" s="49"/>
      <c r="E83" s="91"/>
      <c r="F83" s="141" t="str">
        <f>(B105)</f>
        <v>FIGURE SKATING OFFICE</v>
      </c>
      <c r="G83" s="13"/>
      <c r="H83" s="108" t="str">
        <f>(A105)</f>
        <v>1-19</v>
      </c>
      <c r="I83" s="12">
        <v>1</v>
      </c>
      <c r="J83" s="12"/>
      <c r="K83" s="140">
        <f>(C105)</f>
        <v>19</v>
      </c>
      <c r="L83" s="12"/>
      <c r="M83" s="68">
        <f t="shared" si="0"/>
        <v>19</v>
      </c>
      <c r="N83" s="80"/>
    </row>
    <row r="84" spans="1:14" ht="12" thickBot="1">
      <c r="A84" s="147" t="s">
        <v>17</v>
      </c>
      <c r="C84" s="148" t="s">
        <v>17</v>
      </c>
      <c r="D84" s="49"/>
      <c r="E84" s="91"/>
      <c r="F84" s="141" t="str">
        <f>(B101)</f>
        <v>TEAM MEATING ROOM</v>
      </c>
      <c r="G84" s="13"/>
      <c r="H84" s="84" t="str">
        <f>(A101)</f>
        <v>1-15</v>
      </c>
      <c r="I84" s="12">
        <v>1</v>
      </c>
      <c r="J84" s="12"/>
      <c r="K84" s="140">
        <f>(C101)</f>
        <v>30.45</v>
      </c>
      <c r="L84" s="12"/>
      <c r="M84" s="68">
        <f t="shared" si="0"/>
        <v>30.45</v>
      </c>
      <c r="N84" s="80"/>
    </row>
    <row r="85" spans="1:14" ht="11.25">
      <c r="A85" s="149"/>
      <c r="B85" s="96" t="s">
        <v>175</v>
      </c>
      <c r="C85" s="97">
        <f>('B-AREAS'!C74)</f>
        <v>1239.05</v>
      </c>
      <c r="D85" s="49"/>
      <c r="E85" s="91"/>
      <c r="F85" s="141" t="str">
        <f>(B106)</f>
        <v>SHORT TRACK OFFICE</v>
      </c>
      <c r="G85" s="13"/>
      <c r="H85" s="108" t="str">
        <f>(A106)</f>
        <v>1-20</v>
      </c>
      <c r="I85" s="12">
        <v>1</v>
      </c>
      <c r="J85" s="12"/>
      <c r="K85" s="140">
        <f>(C106)</f>
        <v>19</v>
      </c>
      <c r="L85" s="12"/>
      <c r="M85" s="68">
        <f t="shared" si="0"/>
        <v>19</v>
      </c>
      <c r="N85" s="80"/>
    </row>
    <row r="86" spans="1:14" ht="11.25">
      <c r="A86" s="102"/>
      <c r="B86" s="12"/>
      <c r="C86" s="72">
        <f>('B-AREAS'!C75)</f>
        <v>0</v>
      </c>
      <c r="D86" s="49"/>
      <c r="E86" s="91"/>
      <c r="F86" s="141" t="str">
        <f>(B107)</f>
        <v>ICE HOCKEY OFFICE</v>
      </c>
      <c r="G86" s="13"/>
      <c r="H86" s="108" t="str">
        <f>(A107)</f>
        <v>1-21</v>
      </c>
      <c r="I86" s="12">
        <v>1</v>
      </c>
      <c r="J86" s="12"/>
      <c r="K86" s="140">
        <f>(C107)</f>
        <v>19</v>
      </c>
      <c r="L86" s="12"/>
      <c r="M86" s="68">
        <f t="shared" si="0"/>
        <v>19</v>
      </c>
      <c r="N86" s="80"/>
    </row>
    <row r="87" spans="1:14" ht="11.25">
      <c r="A87" s="150" t="s">
        <v>176</v>
      </c>
      <c r="B87" s="103" t="s">
        <v>201</v>
      </c>
      <c r="C87" s="72">
        <f>('B-AREAS'!C76)</f>
        <v>36.95</v>
      </c>
      <c r="D87" s="49"/>
      <c r="E87" s="73"/>
      <c r="F87" s="74"/>
      <c r="G87" s="75"/>
      <c r="H87" s="76"/>
      <c r="I87" s="76"/>
      <c r="J87" s="76"/>
      <c r="K87" s="76"/>
      <c r="L87" s="76"/>
      <c r="M87" s="77"/>
      <c r="N87" s="78"/>
    </row>
    <row r="88" spans="1:14" ht="11.25">
      <c r="A88" s="150" t="s">
        <v>177</v>
      </c>
      <c r="B88" s="103" t="s">
        <v>248</v>
      </c>
      <c r="C88" s="72">
        <f>('B-AREAS'!C77)</f>
        <v>9.3</v>
      </c>
      <c r="D88" s="49"/>
      <c r="E88" s="104" t="str">
        <f>('A-RESUME'!B51)</f>
        <v>2A24</v>
      </c>
      <c r="F88" s="105" t="str">
        <f>('A-RESUME'!C51)</f>
        <v>Café / Restaurant</v>
      </c>
      <c r="G88" s="13"/>
      <c r="H88" s="139"/>
      <c r="I88" s="12"/>
      <c r="J88" s="12"/>
      <c r="K88" s="12"/>
      <c r="L88" s="12"/>
      <c r="M88" s="68"/>
      <c r="N88" s="80">
        <f>SUM(M89:M90)</f>
        <v>140.75</v>
      </c>
    </row>
    <row r="89" spans="1:14" ht="11.25">
      <c r="A89" s="150" t="s">
        <v>178</v>
      </c>
      <c r="B89" s="103" t="s">
        <v>249</v>
      </c>
      <c r="C89" s="72">
        <f>('B-AREAS'!C78)</f>
        <v>92.65</v>
      </c>
      <c r="D89" s="49"/>
      <c r="E89" s="91"/>
      <c r="F89" s="107" t="str">
        <f>(B89)</f>
        <v>RESTAURANT</v>
      </c>
      <c r="G89" s="13"/>
      <c r="H89" s="84" t="str">
        <f>(A89)</f>
        <v>1-03</v>
      </c>
      <c r="I89" s="12">
        <v>1</v>
      </c>
      <c r="J89" s="12"/>
      <c r="K89" s="68">
        <f>(C89)</f>
        <v>92.65</v>
      </c>
      <c r="L89" s="12"/>
      <c r="M89" s="68">
        <f>(I89*K89)</f>
        <v>92.65</v>
      </c>
      <c r="N89" s="80"/>
    </row>
    <row r="90" spans="1:14" ht="11.25">
      <c r="A90" s="150" t="s">
        <v>179</v>
      </c>
      <c r="B90" s="103" t="s">
        <v>250</v>
      </c>
      <c r="C90" s="72">
        <f>('B-AREAS'!C79)</f>
        <v>48.1</v>
      </c>
      <c r="D90" s="49"/>
      <c r="E90" s="91"/>
      <c r="F90" s="107" t="str">
        <f>(B90)</f>
        <v>CAFÉ</v>
      </c>
      <c r="G90" s="13"/>
      <c r="H90" s="84" t="str">
        <f>(A90)</f>
        <v>1-04</v>
      </c>
      <c r="I90" s="12">
        <v>1</v>
      </c>
      <c r="J90" s="12"/>
      <c r="K90" s="68">
        <f>(C90)</f>
        <v>48.1</v>
      </c>
      <c r="L90" s="12"/>
      <c r="M90" s="68">
        <f>(I90*K90)</f>
        <v>48.1</v>
      </c>
      <c r="N90" s="80"/>
    </row>
    <row r="91" spans="1:14" ht="11.25">
      <c r="A91" s="150" t="s">
        <v>180</v>
      </c>
      <c r="B91" s="103" t="s">
        <v>251</v>
      </c>
      <c r="C91" s="72">
        <f>('B-AREAS'!C80)</f>
        <v>30.95</v>
      </c>
      <c r="D91" s="49"/>
      <c r="E91" s="73"/>
      <c r="F91" s="74"/>
      <c r="G91" s="75"/>
      <c r="H91" s="76"/>
      <c r="I91" s="76"/>
      <c r="J91" s="76"/>
      <c r="K91" s="76"/>
      <c r="L91" s="76"/>
      <c r="M91" s="77"/>
      <c r="N91" s="78"/>
    </row>
    <row r="92" spans="1:14" ht="11.25">
      <c r="A92" s="150" t="s">
        <v>181</v>
      </c>
      <c r="B92" s="103" t="s">
        <v>252</v>
      </c>
      <c r="C92" s="72">
        <f>('B-AREAS'!C81)</f>
        <v>23.05</v>
      </c>
      <c r="D92" s="49"/>
      <c r="E92" s="104" t="str">
        <f>('A-RESUME'!B52)</f>
        <v>2A25</v>
      </c>
      <c r="F92" s="105" t="str">
        <f>('A-RESUME'!C52)</f>
        <v>Kitchen</v>
      </c>
      <c r="G92" s="13"/>
      <c r="H92" s="139"/>
      <c r="I92" s="12"/>
      <c r="J92" s="12"/>
      <c r="K92" s="12"/>
      <c r="L92" s="12"/>
      <c r="M92" s="68"/>
      <c r="N92" s="80">
        <f>SUM(M93)</f>
        <v>30.95</v>
      </c>
    </row>
    <row r="93" spans="1:14" ht="11.25">
      <c r="A93" s="150" t="s">
        <v>182</v>
      </c>
      <c r="B93" s="103" t="s">
        <v>253</v>
      </c>
      <c r="C93" s="72">
        <f>('B-AREAS'!C82)</f>
        <v>20.55</v>
      </c>
      <c r="D93" s="49"/>
      <c r="E93" s="91"/>
      <c r="F93" s="107" t="str">
        <f>(B91)</f>
        <v>KITCHEN</v>
      </c>
      <c r="G93" s="13"/>
      <c r="H93" s="84" t="str">
        <f>(A91)</f>
        <v>1-05</v>
      </c>
      <c r="I93" s="12">
        <v>1</v>
      </c>
      <c r="J93" s="12"/>
      <c r="K93" s="68">
        <f>(C91)</f>
        <v>30.95</v>
      </c>
      <c r="L93" s="12"/>
      <c r="M93" s="68">
        <f>(I93*K93)</f>
        <v>30.95</v>
      </c>
      <c r="N93" s="80"/>
    </row>
    <row r="94" spans="1:14" ht="11.25">
      <c r="A94" s="150" t="s">
        <v>183</v>
      </c>
      <c r="B94" s="103" t="s">
        <v>217</v>
      </c>
      <c r="C94" s="72">
        <f>('B-AREAS'!C83)</f>
        <v>20.2</v>
      </c>
      <c r="D94" s="49"/>
      <c r="E94" s="73"/>
      <c r="F94" s="74"/>
      <c r="G94" s="75"/>
      <c r="H94" s="76"/>
      <c r="I94" s="76"/>
      <c r="J94" s="76"/>
      <c r="K94" s="76"/>
      <c r="L94" s="76"/>
      <c r="M94" s="77"/>
      <c r="N94" s="78"/>
    </row>
    <row r="95" spans="1:14" ht="11.25">
      <c r="A95" s="150" t="s">
        <v>184</v>
      </c>
      <c r="B95" s="103" t="s">
        <v>218</v>
      </c>
      <c r="C95" s="72">
        <f>('B-AREAS'!C84)</f>
        <v>4.4</v>
      </c>
      <c r="D95" s="49"/>
      <c r="E95" s="104" t="str">
        <f>('A-RESUME'!B53)</f>
        <v>2A26</v>
      </c>
      <c r="F95" s="105" t="str">
        <f>('A-RESUME'!C53)</f>
        <v>Gym &amp; Warm-up Areas</v>
      </c>
      <c r="G95" s="13"/>
      <c r="H95" s="139"/>
      <c r="I95" s="12"/>
      <c r="J95" s="12"/>
      <c r="K95" s="12"/>
      <c r="L95" s="12"/>
      <c r="M95" s="68"/>
      <c r="N95" s="80">
        <f>SUM(M96:M97)</f>
        <v>136.9</v>
      </c>
    </row>
    <row r="96" spans="1:14" ht="11.25">
      <c r="A96" s="150" t="s">
        <v>185</v>
      </c>
      <c r="B96" s="103" t="s">
        <v>254</v>
      </c>
      <c r="C96" s="72">
        <f>('B-AREAS'!C85)</f>
        <v>76.3</v>
      </c>
      <c r="D96" s="49"/>
      <c r="E96" s="91"/>
      <c r="F96" s="107" t="str">
        <f>(B110)</f>
        <v>GYM</v>
      </c>
      <c r="G96" s="13"/>
      <c r="H96" s="84" t="str">
        <f>(A110)</f>
        <v>1-24</v>
      </c>
      <c r="I96" s="12">
        <v>1</v>
      </c>
      <c r="J96" s="12"/>
      <c r="K96" s="68">
        <f>(C110)</f>
        <v>22.9</v>
      </c>
      <c r="L96" s="12"/>
      <c r="M96" s="68">
        <f>(I96*K96)</f>
        <v>22.9</v>
      </c>
      <c r="N96" s="80"/>
    </row>
    <row r="97" spans="1:14" ht="11.25">
      <c r="A97" s="150" t="s">
        <v>186</v>
      </c>
      <c r="B97" s="103" t="s">
        <v>219</v>
      </c>
      <c r="C97" s="72">
        <f>('B-AREAS'!C86)</f>
        <v>5.6</v>
      </c>
      <c r="D97" s="49"/>
      <c r="E97" s="91"/>
      <c r="F97" s="107" t="str">
        <f>(B111)</f>
        <v>WARM-UP &amp; STRECHING ZONE</v>
      </c>
      <c r="G97" s="13"/>
      <c r="H97" s="84" t="str">
        <f>(A111)</f>
        <v>1-25</v>
      </c>
      <c r="I97" s="12">
        <v>1</v>
      </c>
      <c r="J97" s="12"/>
      <c r="K97" s="68">
        <f>(C111)</f>
        <v>114</v>
      </c>
      <c r="L97" s="12"/>
      <c r="M97" s="68">
        <f>(I97*K97)</f>
        <v>114</v>
      </c>
      <c r="N97" s="80"/>
    </row>
    <row r="98" spans="1:14" ht="11.25">
      <c r="A98" s="150" t="s">
        <v>187</v>
      </c>
      <c r="B98" s="103" t="s">
        <v>257</v>
      </c>
      <c r="C98" s="72">
        <f>('B-AREAS'!C87)</f>
        <v>21.2</v>
      </c>
      <c r="D98" s="49"/>
      <c r="E98" s="73"/>
      <c r="F98" s="74"/>
      <c r="G98" s="75"/>
      <c r="H98" s="76"/>
      <c r="I98" s="76"/>
      <c r="J98" s="76"/>
      <c r="K98" s="76"/>
      <c r="L98" s="76"/>
      <c r="M98" s="77"/>
      <c r="N98" s="78"/>
    </row>
    <row r="99" spans="1:14" ht="11.25">
      <c r="A99" s="150" t="s">
        <v>188</v>
      </c>
      <c r="B99" s="103" t="s">
        <v>258</v>
      </c>
      <c r="C99" s="72">
        <f>('B-AREAS'!C88)</f>
        <v>24.4</v>
      </c>
      <c r="D99" s="49"/>
      <c r="E99" s="104" t="str">
        <f>('A-RESUME'!B54)</f>
        <v>2A27</v>
      </c>
      <c r="F99" s="105" t="str">
        <f>('A-RESUME'!C54)</f>
        <v>Dressing Rooms</v>
      </c>
      <c r="G99" s="13"/>
      <c r="H99" s="139"/>
      <c r="I99" s="12"/>
      <c r="J99" s="12"/>
      <c r="K99" s="12"/>
      <c r="L99" s="12"/>
      <c r="M99" s="68"/>
      <c r="N99" s="80">
        <f>SUM(M100:M105)</f>
        <v>267.34999999999997</v>
      </c>
    </row>
    <row r="100" spans="1:14" ht="11.25">
      <c r="A100" s="150" t="s">
        <v>189</v>
      </c>
      <c r="B100" s="103" t="s">
        <v>261</v>
      </c>
      <c r="C100" s="72">
        <f>('B-AREAS'!C89)</f>
        <v>5.5</v>
      </c>
      <c r="D100" s="49"/>
      <c r="E100" s="91"/>
      <c r="F100" s="107" t="str">
        <f>(B65)</f>
        <v>DRESSING ROOM HOCKEY 1</v>
      </c>
      <c r="G100" s="13"/>
      <c r="H100" s="108" t="str">
        <f>(A65)</f>
        <v>0-31</v>
      </c>
      <c r="I100" s="12">
        <v>1</v>
      </c>
      <c r="J100" s="12"/>
      <c r="K100" s="68">
        <f>(C65)</f>
        <v>43.5</v>
      </c>
      <c r="L100" s="12"/>
      <c r="M100" s="68">
        <f aca="true" t="shared" si="1" ref="M100:M105">(I100*K100)</f>
        <v>43.5</v>
      </c>
      <c r="N100" s="80"/>
    </row>
    <row r="101" spans="1:14" ht="11.25">
      <c r="A101" s="150" t="s">
        <v>190</v>
      </c>
      <c r="B101" s="103" t="s">
        <v>263</v>
      </c>
      <c r="C101" s="72">
        <f>('B-AREAS'!C90)</f>
        <v>30.45</v>
      </c>
      <c r="D101" s="49"/>
      <c r="E101" s="91"/>
      <c r="F101" s="107" t="str">
        <f>(B68)</f>
        <v>DRESSING ROOM HOCKEY 2</v>
      </c>
      <c r="G101" s="13"/>
      <c r="H101" s="108" t="str">
        <f>(A68)</f>
        <v>0-34</v>
      </c>
      <c r="I101" s="12">
        <v>1</v>
      </c>
      <c r="J101" s="12"/>
      <c r="K101" s="68">
        <f>(C68)</f>
        <v>42</v>
      </c>
      <c r="L101" s="12"/>
      <c r="M101" s="68">
        <f t="shared" si="1"/>
        <v>42</v>
      </c>
      <c r="N101" s="80"/>
    </row>
    <row r="102" spans="1:14" ht="11.25">
      <c r="A102" s="150" t="s">
        <v>191</v>
      </c>
      <c r="B102" s="103" t="s">
        <v>223</v>
      </c>
      <c r="C102" s="72">
        <f>('B-AREAS'!C91)</f>
        <v>70.95</v>
      </c>
      <c r="D102" s="49"/>
      <c r="E102" s="91"/>
      <c r="F102" s="107" t="str">
        <f>(B69)</f>
        <v>DRESSING ROOM HOCKEY HOME TEAM</v>
      </c>
      <c r="G102" s="13"/>
      <c r="H102" s="142" t="str">
        <f>(A69)</f>
        <v>0-35</v>
      </c>
      <c r="I102" s="12">
        <v>1</v>
      </c>
      <c r="J102" s="12"/>
      <c r="K102" s="68">
        <f>(C69)</f>
        <v>48.45</v>
      </c>
      <c r="L102" s="12"/>
      <c r="M102" s="68">
        <f t="shared" si="1"/>
        <v>48.45</v>
      </c>
      <c r="N102" s="80"/>
    </row>
    <row r="103" spans="1:14" ht="11.25">
      <c r="A103" s="150" t="s">
        <v>192</v>
      </c>
      <c r="B103" s="103" t="s">
        <v>264</v>
      </c>
      <c r="C103" s="72">
        <f>('B-AREAS'!C92)</f>
        <v>279.15</v>
      </c>
      <c r="D103" s="49"/>
      <c r="E103" s="91"/>
      <c r="F103" s="107" t="str">
        <f>(B74)</f>
        <v>DRESSING ROOM HOCKEY VISITOR TEAM</v>
      </c>
      <c r="G103" s="13"/>
      <c r="H103" s="108" t="str">
        <f>(A73)</f>
        <v>0-39</v>
      </c>
      <c r="I103" s="12">
        <v>1</v>
      </c>
      <c r="J103" s="12"/>
      <c r="K103" s="68">
        <f>(C74)</f>
        <v>49</v>
      </c>
      <c r="L103" s="12"/>
      <c r="M103" s="68">
        <f t="shared" si="1"/>
        <v>49</v>
      </c>
      <c r="N103" s="80"/>
    </row>
    <row r="104" spans="1:14" ht="11.25">
      <c r="A104" s="150" t="s">
        <v>193</v>
      </c>
      <c r="B104" s="103" t="s">
        <v>268</v>
      </c>
      <c r="C104" s="72">
        <f>('B-AREAS'!C93)</f>
        <v>168.35</v>
      </c>
      <c r="D104" s="49"/>
      <c r="E104" s="91"/>
      <c r="F104" s="107" t="str">
        <f>(B75)</f>
        <v>DRESSING ROOM FIGURE SKATING MALE</v>
      </c>
      <c r="G104" s="13"/>
      <c r="H104" s="108" t="str">
        <f>(A76)</f>
        <v>0-42</v>
      </c>
      <c r="I104" s="12">
        <v>1</v>
      </c>
      <c r="J104" s="12"/>
      <c r="K104" s="68">
        <f>(C75)</f>
        <v>42.1</v>
      </c>
      <c r="L104" s="12"/>
      <c r="M104" s="68">
        <f t="shared" si="1"/>
        <v>42.1</v>
      </c>
      <c r="N104" s="80"/>
    </row>
    <row r="105" spans="1:14" ht="11.25">
      <c r="A105" s="150" t="s">
        <v>194</v>
      </c>
      <c r="B105" s="103" t="s">
        <v>269</v>
      </c>
      <c r="C105" s="72">
        <f>('B-AREAS'!C94)</f>
        <v>19</v>
      </c>
      <c r="D105" s="49"/>
      <c r="E105" s="91"/>
      <c r="F105" s="107" t="str">
        <f>(B78)</f>
        <v>DRESSING ROOM FEMALE FIGURE SKATING</v>
      </c>
      <c r="G105" s="13"/>
      <c r="H105" s="108" t="str">
        <f>(A77)</f>
        <v>0-43</v>
      </c>
      <c r="I105" s="12">
        <v>1</v>
      </c>
      <c r="J105" s="12"/>
      <c r="K105" s="68">
        <f>(C78)</f>
        <v>42.3</v>
      </c>
      <c r="L105" s="12"/>
      <c r="M105" s="68">
        <f t="shared" si="1"/>
        <v>42.3</v>
      </c>
      <c r="N105" s="80"/>
    </row>
    <row r="106" spans="1:14" ht="11.25">
      <c r="A106" s="150" t="s">
        <v>195</v>
      </c>
      <c r="B106" s="103" t="s">
        <v>270</v>
      </c>
      <c r="C106" s="72">
        <f>('B-AREAS'!C95)</f>
        <v>19</v>
      </c>
      <c r="D106" s="49"/>
      <c r="E106" s="73"/>
      <c r="F106" s="74"/>
      <c r="G106" s="75"/>
      <c r="H106" s="76"/>
      <c r="I106" s="76"/>
      <c r="J106" s="76"/>
      <c r="K106" s="76"/>
      <c r="L106" s="76"/>
      <c r="M106" s="77"/>
      <c r="N106" s="78"/>
    </row>
    <row r="107" spans="1:14" ht="11.25">
      <c r="A107" s="150" t="s">
        <v>196</v>
      </c>
      <c r="B107" s="103" t="s">
        <v>271</v>
      </c>
      <c r="C107" s="72">
        <f>('B-AREAS'!C96)</f>
        <v>19</v>
      </c>
      <c r="D107" s="49"/>
      <c r="E107" s="104" t="str">
        <f>('A-RESUME'!B55)</f>
        <v>2A28</v>
      </c>
      <c r="F107" s="105" t="str">
        <f>('A-RESUME'!C55)</f>
        <v>Showers &amp; Lavatory rooms</v>
      </c>
      <c r="G107" s="13"/>
      <c r="H107" s="139"/>
      <c r="I107" s="12"/>
      <c r="J107" s="12"/>
      <c r="K107" s="12"/>
      <c r="L107" s="12"/>
      <c r="M107" s="68"/>
      <c r="N107" s="80">
        <f>SUM(M108:M113)</f>
        <v>119.05</v>
      </c>
    </row>
    <row r="108" spans="1:14" ht="11.25">
      <c r="A108" s="150" t="s">
        <v>197</v>
      </c>
      <c r="B108" s="103" t="s">
        <v>272</v>
      </c>
      <c r="C108" s="72">
        <f>('B-AREAS'!C97)</f>
        <v>39.4</v>
      </c>
      <c r="D108" s="49"/>
      <c r="E108" s="91"/>
      <c r="F108" s="107" t="str">
        <f>(B66)</f>
        <v>SHOWERS &amp; LAVATORY HOCKEY 1</v>
      </c>
      <c r="G108" s="13"/>
      <c r="H108" s="108" t="str">
        <f>(A66)</f>
        <v>0-32</v>
      </c>
      <c r="I108" s="12">
        <v>1</v>
      </c>
      <c r="J108" s="12"/>
      <c r="K108" s="68">
        <f>(C66)</f>
        <v>19.3</v>
      </c>
      <c r="L108" s="12"/>
      <c r="M108" s="68">
        <f aca="true" t="shared" si="2" ref="M108:M113">(I108*K108)</f>
        <v>19.3</v>
      </c>
      <c r="N108" s="80"/>
    </row>
    <row r="109" spans="1:14" ht="11.25">
      <c r="A109" s="150" t="s">
        <v>198</v>
      </c>
      <c r="B109" s="103" t="s">
        <v>232</v>
      </c>
      <c r="C109" s="72">
        <f>('B-AREAS'!C98)</f>
        <v>12.05</v>
      </c>
      <c r="D109" s="49"/>
      <c r="E109" s="91"/>
      <c r="F109" s="107" t="str">
        <f>(B67)</f>
        <v>SHOWERS &amp; LAVATORY HOCKEY 2</v>
      </c>
      <c r="G109" s="13"/>
      <c r="H109" s="108" t="str">
        <f>(A67)</f>
        <v>0-33</v>
      </c>
      <c r="I109" s="12">
        <v>1</v>
      </c>
      <c r="J109" s="12"/>
      <c r="K109" s="68">
        <f>(C67)</f>
        <v>19.3</v>
      </c>
      <c r="L109" s="12"/>
      <c r="M109" s="68">
        <f t="shared" si="2"/>
        <v>19.3</v>
      </c>
      <c r="N109" s="80"/>
    </row>
    <row r="110" spans="1:14" ht="11.25">
      <c r="A110" s="150" t="s">
        <v>199</v>
      </c>
      <c r="B110" s="103" t="s">
        <v>260</v>
      </c>
      <c r="C110" s="72">
        <f>('B-AREAS'!C99)</f>
        <v>22.9</v>
      </c>
      <c r="D110" s="49"/>
      <c r="E110" s="91"/>
      <c r="F110" s="107" t="str">
        <f>(B70)</f>
        <v>SHOWERS &amp; LAVATORY HOCKEY HOME TEAM</v>
      </c>
      <c r="G110" s="13"/>
      <c r="H110" s="108" t="str">
        <f>(A70)</f>
        <v>0-36</v>
      </c>
      <c r="I110" s="12">
        <v>1</v>
      </c>
      <c r="J110" s="12"/>
      <c r="K110" s="68">
        <f>(C70)</f>
        <v>20.9</v>
      </c>
      <c r="L110" s="12"/>
      <c r="M110" s="68">
        <f t="shared" si="2"/>
        <v>20.9</v>
      </c>
      <c r="N110" s="80"/>
    </row>
    <row r="111" spans="1:14" ht="11.25">
      <c r="A111" s="150" t="s">
        <v>200</v>
      </c>
      <c r="B111" s="103" t="s">
        <v>259</v>
      </c>
      <c r="C111" s="72">
        <f>('B-AREAS'!C100)</f>
        <v>114</v>
      </c>
      <c r="D111" s="49"/>
      <c r="E111" s="91"/>
      <c r="F111" s="107" t="str">
        <f>(B73)</f>
        <v>SHOWERS &amp; LAVATORY HOCKEY VISITOR TEAM</v>
      </c>
      <c r="G111" s="13"/>
      <c r="H111" s="108" t="str">
        <f>(A73)</f>
        <v>0-39</v>
      </c>
      <c r="I111" s="12">
        <v>1</v>
      </c>
      <c r="J111" s="12"/>
      <c r="K111" s="68">
        <f>(C73)</f>
        <v>20.95</v>
      </c>
      <c r="L111" s="12"/>
      <c r="M111" s="68">
        <f t="shared" si="2"/>
        <v>20.95</v>
      </c>
      <c r="N111" s="80"/>
    </row>
    <row r="112" spans="1:14" ht="11.25">
      <c r="A112" s="150" t="s">
        <v>200</v>
      </c>
      <c r="B112" s="103" t="s">
        <v>262</v>
      </c>
      <c r="C112" s="72">
        <f>('B-AREAS'!C101)</f>
        <v>21.3</v>
      </c>
      <c r="D112" s="49"/>
      <c r="E112" s="91"/>
      <c r="F112" s="107" t="str">
        <f>(B76)</f>
        <v>SHOWERS &amp; LAVATORY FIGURE SKATING MALE</v>
      </c>
      <c r="G112" s="13"/>
      <c r="H112" s="108" t="str">
        <f>(A76)</f>
        <v>0-42</v>
      </c>
      <c r="I112" s="12">
        <v>1</v>
      </c>
      <c r="J112" s="12"/>
      <c r="K112" s="68">
        <f>(C76)</f>
        <v>19.3</v>
      </c>
      <c r="L112" s="12"/>
      <c r="M112" s="68">
        <f t="shared" si="2"/>
        <v>19.3</v>
      </c>
      <c r="N112" s="80"/>
    </row>
    <row r="113" spans="1:14" ht="12" thickBot="1">
      <c r="A113" s="151" t="s">
        <v>266</v>
      </c>
      <c r="B113" s="144" t="s">
        <v>267</v>
      </c>
      <c r="C113" s="90">
        <f>('B-AREAS'!C102)</f>
        <v>4.35</v>
      </c>
      <c r="D113" s="49"/>
      <c r="E113" s="91"/>
      <c r="F113" s="107" t="str">
        <f>(B77)</f>
        <v>SHOWERS &amp; LAVATORY FIGURE SKATING FEMALE</v>
      </c>
      <c r="G113" s="13"/>
      <c r="H113" s="108" t="str">
        <f>(A77)</f>
        <v>0-43</v>
      </c>
      <c r="I113" s="12">
        <v>1</v>
      </c>
      <c r="J113" s="12"/>
      <c r="K113" s="68">
        <f>(C77)</f>
        <v>19.3</v>
      </c>
      <c r="L113" s="12"/>
      <c r="M113" s="68">
        <f t="shared" si="2"/>
        <v>19.3</v>
      </c>
      <c r="N113" s="80"/>
    </row>
    <row r="114" spans="1:14" ht="11.25">
      <c r="A114" s="147"/>
      <c r="C114" s="152" t="s">
        <v>17</v>
      </c>
      <c r="D114" s="49"/>
      <c r="E114" s="73"/>
      <c r="F114" s="74"/>
      <c r="G114" s="75"/>
      <c r="H114" s="76"/>
      <c r="I114" s="76"/>
      <c r="J114" s="76"/>
      <c r="K114" s="76"/>
      <c r="L114" s="76"/>
      <c r="M114" s="77"/>
      <c r="N114" s="78"/>
    </row>
    <row r="115" spans="1:14" ht="12" thickBot="1">
      <c r="A115" s="147"/>
      <c r="C115" s="148" t="s">
        <v>17</v>
      </c>
      <c r="D115" s="49"/>
      <c r="E115" s="104" t="str">
        <f>('A-RESUME'!B56)</f>
        <v>2A29</v>
      </c>
      <c r="F115" s="105" t="str">
        <f>('A-RESUME'!C56)</f>
        <v>Spectators Area</v>
      </c>
      <c r="G115" s="13"/>
      <c r="H115" s="139"/>
      <c r="I115" s="12"/>
      <c r="J115" s="12"/>
      <c r="K115" s="12"/>
      <c r="L115" s="12"/>
      <c r="M115" s="68"/>
      <c r="N115" s="80">
        <f>SUM(M116:M118)</f>
        <v>918.29</v>
      </c>
    </row>
    <row r="116" spans="1:14" ht="11.25">
      <c r="A116" s="149"/>
      <c r="B116" s="96" t="s">
        <v>202</v>
      </c>
      <c r="C116" s="97">
        <f>('B-AREAS'!C105)</f>
        <v>749.9399999999999</v>
      </c>
      <c r="D116" s="49"/>
      <c r="E116" s="91"/>
      <c r="F116" s="107" t="str">
        <f>(B118)</f>
        <v>EMERGENCY EXIT ZONE</v>
      </c>
      <c r="G116" s="13"/>
      <c r="H116" s="84" t="str">
        <f>(A118)</f>
        <v>2-01</v>
      </c>
      <c r="I116" s="12">
        <v>1</v>
      </c>
      <c r="J116" s="12"/>
      <c r="K116" s="68">
        <f>(C118)</f>
        <v>147.4</v>
      </c>
      <c r="L116" s="12"/>
      <c r="M116" s="68">
        <f>(I116*K116)</f>
        <v>147.4</v>
      </c>
      <c r="N116" s="80"/>
    </row>
    <row r="117" spans="1:14" ht="11.25">
      <c r="A117" s="102"/>
      <c r="B117" s="12"/>
      <c r="C117" s="72" t="s">
        <v>17</v>
      </c>
      <c r="D117" s="49"/>
      <c r="E117" s="91"/>
      <c r="F117" s="107" t="str">
        <f>(B119)</f>
        <v>SPECTATORS ZONE</v>
      </c>
      <c r="G117" s="13"/>
      <c r="H117" s="84" t="str">
        <f>(A119)</f>
        <v>2-02</v>
      </c>
      <c r="I117" s="12">
        <v>1</v>
      </c>
      <c r="J117" s="12"/>
      <c r="K117" s="68">
        <f>(C119)</f>
        <v>602.54</v>
      </c>
      <c r="L117" s="12"/>
      <c r="M117" s="68">
        <f>(I117*K117)</f>
        <v>602.54</v>
      </c>
      <c r="N117" s="80"/>
    </row>
    <row r="118" spans="1:14" ht="11.25">
      <c r="A118" s="150" t="s">
        <v>204</v>
      </c>
      <c r="B118" s="103" t="s">
        <v>273</v>
      </c>
      <c r="C118" s="72">
        <f>('B-AREAS'!C107)</f>
        <v>147.4</v>
      </c>
      <c r="D118" s="49"/>
      <c r="E118" s="91"/>
      <c r="F118" s="107" t="str">
        <f>(B104)</f>
        <v>SPECTATORS PASSAGE</v>
      </c>
      <c r="G118" s="13"/>
      <c r="H118" s="84" t="str">
        <f>(A104)</f>
        <v>1-18</v>
      </c>
      <c r="I118" s="12">
        <v>1</v>
      </c>
      <c r="J118" s="12"/>
      <c r="K118" s="68">
        <f>(C104)</f>
        <v>168.35</v>
      </c>
      <c r="L118" s="12"/>
      <c r="M118" s="68">
        <f>(I118*K118)</f>
        <v>168.35</v>
      </c>
      <c r="N118" s="80"/>
    </row>
    <row r="119" spans="1:14" ht="11.25">
      <c r="A119" s="150" t="s">
        <v>205</v>
      </c>
      <c r="B119" s="103" t="s">
        <v>203</v>
      </c>
      <c r="C119" s="72">
        <f>('B-AREAS'!C108)</f>
        <v>602.54</v>
      </c>
      <c r="D119" s="49"/>
      <c r="E119" s="73"/>
      <c r="F119" s="74"/>
      <c r="G119" s="75"/>
      <c r="H119" s="76"/>
      <c r="I119" s="76"/>
      <c r="J119" s="76"/>
      <c r="K119" s="76"/>
      <c r="L119" s="76"/>
      <c r="M119" s="77"/>
      <c r="N119" s="78"/>
    </row>
    <row r="120" spans="1:14" ht="12" thickBot="1">
      <c r="A120" s="154"/>
      <c r="B120" s="144" t="s">
        <v>206</v>
      </c>
      <c r="C120" s="90" t="s">
        <v>17</v>
      </c>
      <c r="D120" s="49"/>
      <c r="E120" s="104" t="str">
        <f>('A-RESUME'!B57)</f>
        <v>2A30</v>
      </c>
      <c r="F120" s="105" t="str">
        <f>('A-RESUME'!C57)</f>
        <v>Firts Aid / Medical room</v>
      </c>
      <c r="G120" s="13"/>
      <c r="H120" s="139"/>
      <c r="I120" s="12"/>
      <c r="J120" s="12"/>
      <c r="K120" s="12"/>
      <c r="L120" s="12"/>
      <c r="M120" s="68"/>
      <c r="N120" s="80">
        <f>SUM(M121)</f>
        <v>16.35</v>
      </c>
    </row>
    <row r="121" spans="5:14" ht="11.25">
      <c r="E121" s="91"/>
      <c r="F121" s="107" t="str">
        <f>(B43)</f>
        <v>MEDICAL / FIRST AID ROOM</v>
      </c>
      <c r="G121" s="13"/>
      <c r="H121" s="108" t="str">
        <f>(A43)</f>
        <v>0-20</v>
      </c>
      <c r="I121" s="12">
        <v>1</v>
      </c>
      <c r="J121" s="12"/>
      <c r="K121" s="68">
        <f>(C43)</f>
        <v>16.35</v>
      </c>
      <c r="L121" s="12"/>
      <c r="M121" s="68">
        <f>(I121*K121)</f>
        <v>16.35</v>
      </c>
      <c r="N121" s="80"/>
    </row>
    <row r="122" spans="5:14" ht="11.25">
      <c r="E122" s="73"/>
      <c r="F122" s="74"/>
      <c r="G122" s="75"/>
      <c r="H122" s="76"/>
      <c r="I122" s="76"/>
      <c r="J122" s="76"/>
      <c r="K122" s="76"/>
      <c r="L122" s="76"/>
      <c r="M122" s="77"/>
      <c r="N122" s="78"/>
    </row>
    <row r="123" spans="5:14" ht="11.25">
      <c r="E123" s="104" t="str">
        <f>('A-RESUME'!B58)</f>
        <v>2A31</v>
      </c>
      <c r="F123" s="105" t="str">
        <f>('A-RESUME'!C58)</f>
        <v>Public Lavatories</v>
      </c>
      <c r="G123" s="13"/>
      <c r="H123" s="139"/>
      <c r="I123" s="12"/>
      <c r="J123" s="12"/>
      <c r="K123" s="12"/>
      <c r="L123" s="12"/>
      <c r="M123" s="12"/>
      <c r="N123" s="80">
        <f>SUM(M124:M131)</f>
        <v>91.14999999999999</v>
      </c>
    </row>
    <row r="124" spans="5:14" ht="11.25">
      <c r="E124" s="91"/>
      <c r="F124" s="107" t="str">
        <f>(B37)</f>
        <v>LAVATORY (HANDICAP)</v>
      </c>
      <c r="G124" s="13"/>
      <c r="H124" s="108" t="str">
        <f>(A37)</f>
        <v>0-14</v>
      </c>
      <c r="I124" s="12">
        <v>1</v>
      </c>
      <c r="J124" s="12"/>
      <c r="K124" s="68">
        <f>(C37)</f>
        <v>5.6</v>
      </c>
      <c r="L124" s="12"/>
      <c r="M124" s="68">
        <f aca="true" t="shared" si="3" ref="M124:M131">(I124*K124)</f>
        <v>5.6</v>
      </c>
      <c r="N124" s="155"/>
    </row>
    <row r="125" spans="5:14" ht="11.25">
      <c r="E125" s="91"/>
      <c r="F125" s="107" t="str">
        <f>('C-QUANTITY'!B38)</f>
        <v>PUBLIC SKATING LAVATORY FEMALE</v>
      </c>
      <c r="G125" s="13"/>
      <c r="H125" s="108" t="str">
        <f>(A38)</f>
        <v>0-15</v>
      </c>
      <c r="I125" s="12">
        <v>1</v>
      </c>
      <c r="J125" s="12"/>
      <c r="K125" s="68">
        <f>(C38)</f>
        <v>13</v>
      </c>
      <c r="L125" s="12"/>
      <c r="M125" s="68">
        <f t="shared" si="3"/>
        <v>13</v>
      </c>
      <c r="N125" s="155"/>
    </row>
    <row r="126" spans="5:14" ht="11.25">
      <c r="E126" s="91"/>
      <c r="F126" s="107" t="str">
        <f>(B39)</f>
        <v>PUBLIC SKATING LAVATORY MALE</v>
      </c>
      <c r="G126" s="13"/>
      <c r="H126" s="108" t="str">
        <f>(A39)</f>
        <v>0-16</v>
      </c>
      <c r="I126" s="12">
        <v>1</v>
      </c>
      <c r="J126" s="12"/>
      <c r="K126" s="68">
        <f>(C39)</f>
        <v>10.8</v>
      </c>
      <c r="L126" s="12"/>
      <c r="M126" s="68">
        <f t="shared" si="3"/>
        <v>10.8</v>
      </c>
      <c r="N126" s="155"/>
    </row>
    <row r="127" spans="5:14" ht="11.25">
      <c r="E127" s="91"/>
      <c r="F127" s="107" t="str">
        <f>(B97)</f>
        <v>LAVATORY (HANDICAP)</v>
      </c>
      <c r="G127" s="13"/>
      <c r="H127" s="84" t="str">
        <f>(A97)</f>
        <v>1-11</v>
      </c>
      <c r="I127" s="12">
        <v>1</v>
      </c>
      <c r="J127" s="12"/>
      <c r="K127" s="68">
        <f>(C97)</f>
        <v>5.6</v>
      </c>
      <c r="L127" s="12"/>
      <c r="M127" s="68">
        <f t="shared" si="3"/>
        <v>5.6</v>
      </c>
      <c r="N127" s="155"/>
    </row>
    <row r="128" spans="5:14" ht="11.25">
      <c r="E128" s="91"/>
      <c r="F128" s="107" t="str">
        <f>(B98)</f>
        <v>SPECTATORS LAVATORY MALE</v>
      </c>
      <c r="G128" s="13"/>
      <c r="H128" s="84" t="str">
        <f>(A98)</f>
        <v>1-12</v>
      </c>
      <c r="I128" s="12">
        <v>1</v>
      </c>
      <c r="J128" s="12"/>
      <c r="K128" s="68">
        <f>(C98)</f>
        <v>21.2</v>
      </c>
      <c r="L128" s="12"/>
      <c r="M128" s="68">
        <f t="shared" si="3"/>
        <v>21.2</v>
      </c>
      <c r="N128" s="155"/>
    </row>
    <row r="129" spans="5:14" ht="11.25">
      <c r="E129" s="91"/>
      <c r="F129" s="107" t="str">
        <f>(B99)</f>
        <v>SPECTATORS LAVATORY FEMALE</v>
      </c>
      <c r="G129" s="13"/>
      <c r="H129" s="84" t="str">
        <f>(A99)</f>
        <v>1-13</v>
      </c>
      <c r="I129" s="12">
        <v>1</v>
      </c>
      <c r="J129" s="12"/>
      <c r="K129" s="68">
        <f>(C99)</f>
        <v>24.4</v>
      </c>
      <c r="L129" s="12"/>
      <c r="M129" s="68">
        <f t="shared" si="3"/>
        <v>24.4</v>
      </c>
      <c r="N129" s="155"/>
    </row>
    <row r="130" spans="5:14" ht="11.25">
      <c r="E130" s="91"/>
      <c r="F130" s="107" t="str">
        <f>(B62)</f>
        <v>LAUNDRY &amp; CLEANING ROOM</v>
      </c>
      <c r="G130" s="13"/>
      <c r="H130" s="108" t="str">
        <f>(A62)</f>
        <v>0-28</v>
      </c>
      <c r="I130" s="12">
        <v>1</v>
      </c>
      <c r="J130" s="12"/>
      <c r="K130" s="68">
        <f>(C62)</f>
        <v>6.2</v>
      </c>
      <c r="L130" s="12"/>
      <c r="M130" s="68">
        <f t="shared" si="3"/>
        <v>6.2</v>
      </c>
      <c r="N130" s="155"/>
    </row>
    <row r="131" spans="5:14" ht="11.25">
      <c r="E131" s="91"/>
      <c r="F131" s="107" t="str">
        <f>(B113)</f>
        <v>CLEANING ROOM</v>
      </c>
      <c r="G131" s="13"/>
      <c r="H131" s="84" t="str">
        <f>(A113)</f>
        <v>1-26</v>
      </c>
      <c r="I131" s="12">
        <v>1</v>
      </c>
      <c r="J131" s="12"/>
      <c r="K131" s="68">
        <f>(C113)</f>
        <v>4.35</v>
      </c>
      <c r="L131" s="12"/>
      <c r="M131" s="68">
        <f t="shared" si="3"/>
        <v>4.35</v>
      </c>
      <c r="N131" s="155"/>
    </row>
    <row r="132" spans="5:14" ht="11.25">
      <c r="E132" s="73"/>
      <c r="F132" s="74"/>
      <c r="G132" s="75"/>
      <c r="H132" s="76"/>
      <c r="I132" s="76"/>
      <c r="J132" s="76"/>
      <c r="K132" s="76"/>
      <c r="L132" s="76"/>
      <c r="M132" s="77"/>
      <c r="N132" s="78"/>
    </row>
    <row r="133" spans="5:14" ht="11.25">
      <c r="E133" s="104" t="str">
        <f>('A-RESUME'!B59)</f>
        <v>2A32</v>
      </c>
      <c r="F133" s="105" t="str">
        <f>('A-RESUME'!C59)</f>
        <v>Mechanical rooms</v>
      </c>
      <c r="G133" s="13"/>
      <c r="H133" s="139"/>
      <c r="I133" s="12"/>
      <c r="J133" s="12"/>
      <c r="K133" s="12"/>
      <c r="L133" s="12"/>
      <c r="M133" s="12"/>
      <c r="N133" s="80">
        <f>SUM(M134:M139)</f>
        <v>140.85</v>
      </c>
    </row>
    <row r="134" spans="5:14" ht="11.25">
      <c r="E134" s="91"/>
      <c r="F134" s="107" t="str">
        <f>(B45)</f>
        <v>ELECTRICAL CONTROL ROOM</v>
      </c>
      <c r="G134" s="13"/>
      <c r="H134" s="108" t="str">
        <f>(A45)</f>
        <v>0-22</v>
      </c>
      <c r="I134" s="12">
        <v>1</v>
      </c>
      <c r="J134" s="12"/>
      <c r="K134" s="68">
        <f>(C45)</f>
        <v>4.15</v>
      </c>
      <c r="L134" s="12"/>
      <c r="M134" s="68">
        <f aca="true" t="shared" si="4" ref="M134:M139">(I134*K134)</f>
        <v>4.15</v>
      </c>
      <c r="N134" s="155"/>
    </row>
    <row r="135" spans="5:14" ht="11.25">
      <c r="E135" s="91"/>
      <c r="F135" s="107" t="str">
        <f>(B46)</f>
        <v>FIRE EXTINGUISH ROOM</v>
      </c>
      <c r="G135" s="13"/>
      <c r="H135" s="108" t="str">
        <f>(A46)</f>
        <v>0-23</v>
      </c>
      <c r="I135" s="12">
        <v>1</v>
      </c>
      <c r="J135" s="12"/>
      <c r="K135" s="68">
        <f>(C46)</f>
        <v>12.1</v>
      </c>
      <c r="L135" s="12"/>
      <c r="M135" s="68">
        <f t="shared" si="4"/>
        <v>12.1</v>
      </c>
      <c r="N135" s="155"/>
    </row>
    <row r="136" spans="5:14" ht="11.25">
      <c r="E136" s="91"/>
      <c r="F136" s="107" t="str">
        <f>(B47)</f>
        <v>PLUMBING ROOM</v>
      </c>
      <c r="G136" s="13"/>
      <c r="H136" s="108" t="str">
        <f>(A47)</f>
        <v>0-24</v>
      </c>
      <c r="I136" s="12">
        <v>1</v>
      </c>
      <c r="J136" s="12"/>
      <c r="K136" s="68">
        <f>(C47)</f>
        <v>10.8</v>
      </c>
      <c r="L136" s="12"/>
      <c r="M136" s="68">
        <f t="shared" si="4"/>
        <v>10.8</v>
      </c>
      <c r="N136" s="155"/>
    </row>
    <row r="137" spans="5:14" ht="11.25">
      <c r="E137" s="91"/>
      <c r="F137" s="107" t="str">
        <f>(B112)</f>
        <v>MECHANICAL ROOM (AIR)</v>
      </c>
      <c r="G137" s="13"/>
      <c r="H137" s="142" t="str">
        <f>(A112)</f>
        <v>1-25</v>
      </c>
      <c r="I137" s="12">
        <v>1</v>
      </c>
      <c r="J137" s="12"/>
      <c r="K137" s="68">
        <f>(C112)</f>
        <v>21.3</v>
      </c>
      <c r="L137" s="12"/>
      <c r="M137" s="68">
        <f t="shared" si="4"/>
        <v>21.3</v>
      </c>
      <c r="N137" s="155"/>
    </row>
    <row r="138" spans="5:14" ht="11.25">
      <c r="E138" s="91"/>
      <c r="F138" s="107" t="str">
        <f>(B26)</f>
        <v>ICE RESURFER </v>
      </c>
      <c r="G138" s="13"/>
      <c r="H138" s="108" t="str">
        <f>(A26)</f>
        <v>0-03</v>
      </c>
      <c r="I138" s="12">
        <v>1</v>
      </c>
      <c r="J138" s="12"/>
      <c r="K138" s="68">
        <f>(C26)</f>
        <v>47</v>
      </c>
      <c r="L138" s="12"/>
      <c r="M138" s="68">
        <f t="shared" si="4"/>
        <v>47</v>
      </c>
      <c r="N138" s="155"/>
    </row>
    <row r="139" spans="5:14" ht="11.25">
      <c r="E139" s="91"/>
      <c r="F139" s="107" t="str">
        <f>(B27)</f>
        <v>MECHANICAL ROOM (COMPRESSORS)</v>
      </c>
      <c r="G139" s="13"/>
      <c r="H139" s="108" t="str">
        <f>(A27)</f>
        <v>0-04</v>
      </c>
      <c r="I139" s="12">
        <v>1</v>
      </c>
      <c r="J139" s="12"/>
      <c r="K139" s="68">
        <f>(C27)</f>
        <v>45.5</v>
      </c>
      <c r="L139" s="12"/>
      <c r="M139" s="68">
        <f t="shared" si="4"/>
        <v>45.5</v>
      </c>
      <c r="N139" s="155"/>
    </row>
    <row r="140" spans="5:14" ht="11.25">
      <c r="E140" s="73"/>
      <c r="F140" s="74"/>
      <c r="G140" s="75"/>
      <c r="H140" s="76"/>
      <c r="I140" s="76"/>
      <c r="J140" s="76"/>
      <c r="K140" s="76"/>
      <c r="L140" s="76"/>
      <c r="M140" s="77"/>
      <c r="N140" s="78"/>
    </row>
    <row r="141" spans="5:14" ht="11.25">
      <c r="E141" s="104" t="str">
        <f>('A-RESUME'!B60)</f>
        <v>2A33</v>
      </c>
      <c r="F141" s="105" t="str">
        <f>('A-RESUME'!C60)</f>
        <v>Public Common areas (Stairs &amp; Lift)</v>
      </c>
      <c r="G141" s="13"/>
      <c r="H141" s="139"/>
      <c r="I141" s="12"/>
      <c r="J141" s="12"/>
      <c r="K141" s="12"/>
      <c r="L141" s="12"/>
      <c r="M141" s="12"/>
      <c r="N141" s="80">
        <f>SUM(M142:M147)</f>
        <v>74.5</v>
      </c>
    </row>
    <row r="142" spans="5:14" ht="11.25">
      <c r="E142" s="91"/>
      <c r="F142" s="107" t="str">
        <f>('C-QUANTITY'!B35)</f>
        <v>STAIRS</v>
      </c>
      <c r="G142" s="13"/>
      <c r="H142" s="108" t="str">
        <f>(A35)</f>
        <v>0-12</v>
      </c>
      <c r="I142" s="12">
        <v>1</v>
      </c>
      <c r="J142" s="12"/>
      <c r="K142" s="68">
        <f>(C35)</f>
        <v>20.2</v>
      </c>
      <c r="L142" s="12"/>
      <c r="M142" s="68">
        <f aca="true" t="shared" si="5" ref="M142:M147">(I142*K142)</f>
        <v>20.2</v>
      </c>
      <c r="N142" s="155"/>
    </row>
    <row r="143" spans="5:14" ht="11.25">
      <c r="E143" s="91"/>
      <c r="F143" s="107" t="str">
        <f>(B95)</f>
        <v>LIFT</v>
      </c>
      <c r="G143" s="13"/>
      <c r="H143" s="108" t="str">
        <f>(A36)</f>
        <v>0-13</v>
      </c>
      <c r="I143" s="12">
        <v>1</v>
      </c>
      <c r="J143" s="12"/>
      <c r="K143" s="68">
        <f>(C36)</f>
        <v>4.1</v>
      </c>
      <c r="L143" s="12"/>
      <c r="M143" s="68">
        <f t="shared" si="5"/>
        <v>4.1</v>
      </c>
      <c r="N143" s="155"/>
    </row>
    <row r="144" spans="5:14" ht="11.25">
      <c r="E144" s="91"/>
      <c r="F144" s="107" t="str">
        <f>(B109)</f>
        <v>INNER STAIRS</v>
      </c>
      <c r="G144" s="13"/>
      <c r="H144" s="108" t="str">
        <f>(A63)</f>
        <v>0-29</v>
      </c>
      <c r="I144" s="12">
        <v>1</v>
      </c>
      <c r="J144" s="12"/>
      <c r="K144" s="68">
        <f>(C63)</f>
        <v>13.55</v>
      </c>
      <c r="L144" s="12"/>
      <c r="M144" s="68">
        <f t="shared" si="5"/>
        <v>13.55</v>
      </c>
      <c r="N144" s="155"/>
    </row>
    <row r="145" spans="5:14" ht="11.25">
      <c r="E145" s="91"/>
      <c r="F145" s="107" t="str">
        <f>(B94)</f>
        <v>STAIRS</v>
      </c>
      <c r="G145" s="13"/>
      <c r="H145" s="84" t="str">
        <f>(A94)</f>
        <v>1-08</v>
      </c>
      <c r="I145" s="12">
        <v>1</v>
      </c>
      <c r="J145" s="12"/>
      <c r="K145" s="68">
        <f>(C94)</f>
        <v>20.2</v>
      </c>
      <c r="L145" s="12"/>
      <c r="M145" s="68">
        <f t="shared" si="5"/>
        <v>20.2</v>
      </c>
      <c r="N145" s="155"/>
    </row>
    <row r="146" spans="5:14" ht="11.25">
      <c r="E146" s="91"/>
      <c r="F146" s="107" t="str">
        <f>(B95)</f>
        <v>LIFT</v>
      </c>
      <c r="G146" s="13"/>
      <c r="H146" s="84" t="str">
        <f>(A95)</f>
        <v>1-09</v>
      </c>
      <c r="I146" s="12">
        <v>1</v>
      </c>
      <c r="J146" s="12"/>
      <c r="K146" s="68">
        <f>(C95)</f>
        <v>4.4</v>
      </c>
      <c r="L146" s="12"/>
      <c r="M146" s="68">
        <f t="shared" si="5"/>
        <v>4.4</v>
      </c>
      <c r="N146" s="155"/>
    </row>
    <row r="147" spans="5:14" ht="11.25">
      <c r="E147" s="91"/>
      <c r="F147" s="107" t="str">
        <f>(B109)</f>
        <v>INNER STAIRS</v>
      </c>
      <c r="G147" s="13"/>
      <c r="H147" s="84" t="str">
        <f>(A109)</f>
        <v>1-23</v>
      </c>
      <c r="I147" s="12">
        <v>1</v>
      </c>
      <c r="J147" s="12"/>
      <c r="K147" s="68">
        <f>(C109)</f>
        <v>12.05</v>
      </c>
      <c r="L147" s="12"/>
      <c r="M147" s="68">
        <f t="shared" si="5"/>
        <v>12.05</v>
      </c>
      <c r="N147" s="155"/>
    </row>
    <row r="148" spans="5:14" ht="11.25">
      <c r="E148" s="73"/>
      <c r="F148" s="74"/>
      <c r="G148" s="75"/>
      <c r="H148" s="76"/>
      <c r="I148" s="76"/>
      <c r="J148" s="76"/>
      <c r="K148" s="76"/>
      <c r="L148" s="76"/>
      <c r="M148" s="77"/>
      <c r="N148" s="78"/>
    </row>
    <row r="149" spans="5:14" ht="11.25">
      <c r="E149" s="104" t="str">
        <f>('A-RESUME'!B61)</f>
        <v>2A34</v>
      </c>
      <c r="F149" s="105" t="str">
        <f>('A-RESUME'!C61)</f>
        <v>Rental Skates areas</v>
      </c>
      <c r="G149" s="13"/>
      <c r="H149" s="139"/>
      <c r="I149" s="12"/>
      <c r="J149" s="12"/>
      <c r="K149" s="12"/>
      <c r="L149" s="12"/>
      <c r="M149" s="12"/>
      <c r="N149" s="80">
        <f>SUM(M150:M152)</f>
        <v>97.9</v>
      </c>
    </row>
    <row r="150" spans="5:14" ht="11.25">
      <c r="E150" s="91"/>
      <c r="F150" s="107" t="str">
        <f>(B31)</f>
        <v>RENTAL SKATES COUNTER</v>
      </c>
      <c r="G150" s="13"/>
      <c r="H150" s="108" t="str">
        <f>(A31)</f>
        <v>0-08</v>
      </c>
      <c r="I150" s="12">
        <v>1</v>
      </c>
      <c r="J150" s="12"/>
      <c r="K150" s="68">
        <f>(C31)</f>
        <v>26.9</v>
      </c>
      <c r="L150" s="12"/>
      <c r="M150" s="68">
        <f>(I150*K150)</f>
        <v>26.9</v>
      </c>
      <c r="N150" s="155"/>
    </row>
    <row r="151" spans="5:14" ht="11.25">
      <c r="E151" s="91"/>
      <c r="F151" s="107" t="str">
        <f>(B32)</f>
        <v>PUBLIC SKATING DRESSING ROOM</v>
      </c>
      <c r="G151" s="13"/>
      <c r="H151" s="108" t="str">
        <f>(A32)</f>
        <v>0-09</v>
      </c>
      <c r="I151" s="12">
        <v>1</v>
      </c>
      <c r="J151" s="12"/>
      <c r="K151" s="68">
        <f>(C32)</f>
        <v>71</v>
      </c>
      <c r="L151" s="12"/>
      <c r="M151" s="68">
        <f>(I151*K151)</f>
        <v>71</v>
      </c>
      <c r="N151" s="155"/>
    </row>
    <row r="152" spans="5:14" ht="11.25">
      <c r="E152" s="73"/>
      <c r="F152" s="74"/>
      <c r="G152" s="75"/>
      <c r="H152" s="76"/>
      <c r="I152" s="76"/>
      <c r="J152" s="76"/>
      <c r="K152" s="76"/>
      <c r="L152" s="76"/>
      <c r="M152" s="77"/>
      <c r="N152" s="78"/>
    </row>
    <row r="153" spans="5:14" ht="11.25">
      <c r="E153" s="104" t="str">
        <f>('A-RESUME'!B62)</f>
        <v>2A35</v>
      </c>
      <c r="F153" s="105" t="str">
        <f>('A-RESUME'!C62)</f>
        <v>Corridors </v>
      </c>
      <c r="G153" s="13"/>
      <c r="H153" s="139"/>
      <c r="I153" s="12"/>
      <c r="J153" s="12"/>
      <c r="K153" s="12"/>
      <c r="L153" s="12"/>
      <c r="M153" s="12"/>
      <c r="N153" s="80">
        <f>SUM(M154:M155)</f>
        <v>242.60000000000002</v>
      </c>
    </row>
    <row r="154" spans="5:14" ht="11.25">
      <c r="E154" s="91"/>
      <c r="F154" s="107" t="str">
        <f>(B42)</f>
        <v>CORRIDOR</v>
      </c>
      <c r="G154" s="13"/>
      <c r="H154" s="108" t="str">
        <f>(A42)</f>
        <v>0-19</v>
      </c>
      <c r="I154" s="12">
        <v>1</v>
      </c>
      <c r="J154" s="12"/>
      <c r="K154" s="68">
        <f>(C42)</f>
        <v>171.65</v>
      </c>
      <c r="L154" s="12"/>
      <c r="M154" s="68">
        <f>(I154*K154)</f>
        <v>171.65</v>
      </c>
      <c r="N154" s="155"/>
    </row>
    <row r="155" spans="5:14" ht="11.25">
      <c r="E155" s="91"/>
      <c r="F155" s="107" t="str">
        <f>(B102)</f>
        <v>CORRIDOR</v>
      </c>
      <c r="G155" s="13"/>
      <c r="H155" s="84" t="str">
        <f>(A102)</f>
        <v>1-16</v>
      </c>
      <c r="I155" s="12">
        <v>1</v>
      </c>
      <c r="J155" s="12"/>
      <c r="K155" s="68">
        <f>(C102)</f>
        <v>70.95</v>
      </c>
      <c r="L155" s="12"/>
      <c r="M155" s="68">
        <f>(I155*K155)</f>
        <v>70.95</v>
      </c>
      <c r="N155" s="155"/>
    </row>
    <row r="156" spans="5:14" ht="11.25">
      <c r="E156" s="73"/>
      <c r="F156" s="74"/>
      <c r="G156" s="75"/>
      <c r="H156" s="76"/>
      <c r="I156" s="76"/>
      <c r="J156" s="76"/>
      <c r="K156" s="76"/>
      <c r="L156" s="76"/>
      <c r="M156" s="77"/>
      <c r="N156" s="78"/>
    </row>
    <row r="157" spans="5:14" ht="11.25">
      <c r="E157" s="104" t="str">
        <f>('A-RESUME'!B63)</f>
        <v>2A36</v>
      </c>
      <c r="F157" s="105" t="str">
        <f>('A-RESUME'!C63)</f>
        <v>Surrounding Ice Pad area</v>
      </c>
      <c r="G157" s="13"/>
      <c r="H157" s="139"/>
      <c r="I157" s="12"/>
      <c r="J157" s="12"/>
      <c r="K157" s="12"/>
      <c r="L157" s="12"/>
      <c r="M157" s="68"/>
      <c r="N157" s="80">
        <f>SUM(M158)</f>
        <v>795.8</v>
      </c>
    </row>
    <row r="158" spans="5:14" ht="11.25">
      <c r="E158" s="91"/>
      <c r="F158" s="107" t="str">
        <f>(B25)</f>
        <v>MAIN HALL</v>
      </c>
      <c r="G158" s="13"/>
      <c r="H158" s="108" t="str">
        <f>(A25)</f>
        <v>0-02</v>
      </c>
      <c r="I158" s="12">
        <v>1</v>
      </c>
      <c r="J158" s="12"/>
      <c r="K158" s="68">
        <f>(C25)</f>
        <v>795.8</v>
      </c>
      <c r="L158" s="12"/>
      <c r="M158" s="68">
        <f>(I158*K158)</f>
        <v>795.8</v>
      </c>
      <c r="N158" s="80"/>
    </row>
    <row r="159" spans="5:14" ht="11.25">
      <c r="E159" s="73"/>
      <c r="F159" s="74"/>
      <c r="G159" s="75"/>
      <c r="H159" s="76"/>
      <c r="I159" s="76"/>
      <c r="J159" s="76"/>
      <c r="K159" s="76"/>
      <c r="L159" s="76"/>
      <c r="M159" s="77"/>
      <c r="N159" s="78"/>
    </row>
    <row r="160" spans="5:14" ht="11.25">
      <c r="E160" s="104" t="str">
        <f>('A-RESUME'!B64)</f>
        <v>2A37</v>
      </c>
      <c r="F160" s="105" t="str">
        <f>('A-RESUME'!C64)</f>
        <v>Storage Rooms</v>
      </c>
      <c r="G160" s="13"/>
      <c r="H160" s="139"/>
      <c r="I160" s="12"/>
      <c r="J160" s="12"/>
      <c r="K160" s="12"/>
      <c r="L160" s="12"/>
      <c r="M160" s="68"/>
      <c r="N160" s="80">
        <f>SUM(M161:M165)</f>
        <v>85.60000000000001</v>
      </c>
    </row>
    <row r="161" spans="5:14" ht="11.25">
      <c r="E161" s="91"/>
      <c r="F161" s="107" t="str">
        <f>(B28)</f>
        <v>STORAGE ( GOALS AND SHORT TRACK)</v>
      </c>
      <c r="G161" s="13"/>
      <c r="H161" s="108" t="str">
        <f>(A28)</f>
        <v>0-05</v>
      </c>
      <c r="I161" s="12">
        <v>1</v>
      </c>
      <c r="J161" s="12"/>
      <c r="K161" s="68">
        <f>(C28)</f>
        <v>36.3</v>
      </c>
      <c r="L161" s="12"/>
      <c r="M161" s="68">
        <f>(I161*K161)</f>
        <v>36.3</v>
      </c>
      <c r="N161" s="80"/>
    </row>
    <row r="162" spans="5:14" ht="11.25">
      <c r="E162" s="91"/>
      <c r="F162" s="107" t="str">
        <f>(B60)</f>
        <v>FIGURE SKATING STORAGE ROOM</v>
      </c>
      <c r="G162" s="13"/>
      <c r="H162" s="108" t="str">
        <f>(A60)</f>
        <v>0-26</v>
      </c>
      <c r="I162" s="12">
        <v>1</v>
      </c>
      <c r="J162" s="12"/>
      <c r="K162" s="68">
        <f>('C-QUANTITY'!C60)</f>
        <v>12.85</v>
      </c>
      <c r="L162" s="12"/>
      <c r="M162" s="68">
        <f>(I162*K162)</f>
        <v>12.85</v>
      </c>
      <c r="N162" s="155"/>
    </row>
    <row r="163" spans="5:14" ht="11.25">
      <c r="E163" s="91"/>
      <c r="F163" s="107" t="str">
        <f>(B64)</f>
        <v>ICE HOCKEY EQUIPMENT ROOM</v>
      </c>
      <c r="G163" s="13"/>
      <c r="H163" s="108" t="str">
        <f>(A64)</f>
        <v>0-30</v>
      </c>
      <c r="I163" s="12">
        <v>1</v>
      </c>
      <c r="J163" s="12"/>
      <c r="K163" s="68">
        <f>(C64)</f>
        <v>15.05</v>
      </c>
      <c r="L163" s="12"/>
      <c r="M163" s="68">
        <f>(I163*K163)</f>
        <v>15.05</v>
      </c>
      <c r="N163" s="155"/>
    </row>
    <row r="164" spans="5:14" ht="11.25">
      <c r="E164" s="91"/>
      <c r="F164" s="107" t="str">
        <f>(B100)</f>
        <v>RESTAURANT STORAGE</v>
      </c>
      <c r="G164" s="13"/>
      <c r="H164" s="84" t="str">
        <f>(A100)</f>
        <v>1-14</v>
      </c>
      <c r="I164" s="12">
        <v>1</v>
      </c>
      <c r="J164" s="12"/>
      <c r="K164" s="68">
        <f>(C100)</f>
        <v>5.5</v>
      </c>
      <c r="L164" s="12"/>
      <c r="M164" s="68">
        <f>(I164*K164)</f>
        <v>5.5</v>
      </c>
      <c r="N164" s="155"/>
    </row>
    <row r="165" spans="5:14" ht="11.25">
      <c r="E165" s="91"/>
      <c r="F165" s="107" t="str">
        <f>(B44)</f>
        <v>SKATES AND MAINTENANCE ROOM</v>
      </c>
      <c r="G165" s="13"/>
      <c r="H165" s="108" t="str">
        <f>(A44)</f>
        <v>0-21</v>
      </c>
      <c r="I165" s="12">
        <v>1</v>
      </c>
      <c r="J165" s="12"/>
      <c r="K165" s="68">
        <f>(C44)</f>
        <v>15.9</v>
      </c>
      <c r="L165" s="12"/>
      <c r="M165" s="68">
        <f>(I165*K165)</f>
        <v>15.9</v>
      </c>
      <c r="N165" s="155"/>
    </row>
    <row r="166" spans="5:14" ht="11.25">
      <c r="E166" s="73"/>
      <c r="F166" s="74"/>
      <c r="G166" s="75"/>
      <c r="H166" s="76"/>
      <c r="I166" s="76"/>
      <c r="J166" s="76"/>
      <c r="K166" s="76"/>
      <c r="L166" s="76"/>
      <c r="M166" s="77"/>
      <c r="N166" s="78"/>
    </row>
    <row r="167" spans="5:14" ht="11.25">
      <c r="E167" s="104" t="str">
        <f>('A-RESUME'!B65)</f>
        <v>2A38</v>
      </c>
      <c r="F167" s="105" t="str">
        <f>('A-RESUME'!C65)</f>
        <v>Dryers Rooms</v>
      </c>
      <c r="G167" s="13"/>
      <c r="H167" s="139"/>
      <c r="I167" s="12"/>
      <c r="J167" s="12"/>
      <c r="K167" s="12"/>
      <c r="L167" s="12"/>
      <c r="M167" s="68"/>
      <c r="N167" s="80">
        <f>SUM(M168)</f>
        <v>102.55</v>
      </c>
    </row>
    <row r="168" spans="5:14" ht="11.25">
      <c r="E168" s="91"/>
      <c r="F168" s="107" t="str">
        <f>(B48)</f>
        <v>DRYING ROOMS (11 un)</v>
      </c>
      <c r="G168" s="13"/>
      <c r="H168" s="108" t="str">
        <f>(A48)</f>
        <v>0-25</v>
      </c>
      <c r="I168" s="12">
        <v>1</v>
      </c>
      <c r="J168" s="12"/>
      <c r="K168" s="68">
        <f>(C48)</f>
        <v>102.55</v>
      </c>
      <c r="L168" s="12"/>
      <c r="M168" s="68">
        <f>(I168*K168)</f>
        <v>102.55</v>
      </c>
      <c r="N168" s="80"/>
    </row>
    <row r="169" spans="5:14" ht="11.25">
      <c r="E169" s="73"/>
      <c r="F169" s="74"/>
      <c r="G169" s="75"/>
      <c r="H169" s="76"/>
      <c r="I169" s="76"/>
      <c r="J169" s="76"/>
      <c r="K169" s="76"/>
      <c r="L169" s="76"/>
      <c r="M169" s="77"/>
      <c r="N169" s="78"/>
    </row>
    <row r="170" spans="5:14" ht="11.25">
      <c r="E170" s="104" t="str">
        <f>('A-RESUME'!B66)</f>
        <v>2A39</v>
      </c>
      <c r="F170" s="105" t="str">
        <f>('A-RESUME'!C66)</f>
        <v>Coaches, Staff &amp; Referees Rooms</v>
      </c>
      <c r="G170" s="13"/>
      <c r="H170" s="139"/>
      <c r="I170" s="12"/>
      <c r="J170" s="12"/>
      <c r="K170" s="12"/>
      <c r="L170" s="12"/>
      <c r="M170" s="68"/>
      <c r="N170" s="80">
        <f>SUM(M171:M174)</f>
        <v>73.89999999999999</v>
      </c>
    </row>
    <row r="171" spans="5:14" ht="11.25">
      <c r="E171" s="91"/>
      <c r="F171" s="107" t="str">
        <f>(B41)</f>
        <v>STAFF LOCKER ROOM</v>
      </c>
      <c r="G171" s="13"/>
      <c r="H171" s="108" t="str">
        <f>(A41)</f>
        <v>0-18</v>
      </c>
      <c r="I171" s="12">
        <v>1</v>
      </c>
      <c r="J171" s="12"/>
      <c r="K171" s="68">
        <f>(C41)</f>
        <v>14.7</v>
      </c>
      <c r="L171" s="12"/>
      <c r="M171" s="68">
        <f>(I171*K171)</f>
        <v>14.7</v>
      </c>
      <c r="N171" s="80"/>
    </row>
    <row r="172" spans="5:14" ht="11.25">
      <c r="E172" s="91"/>
      <c r="F172" s="107" t="str">
        <f>(B61)</f>
        <v>FIGURE SKATING COACHES ROOM</v>
      </c>
      <c r="G172" s="13"/>
      <c r="H172" s="108" t="str">
        <f>(A61)</f>
        <v>0-27</v>
      </c>
      <c r="I172" s="12">
        <v>1</v>
      </c>
      <c r="J172" s="12"/>
      <c r="K172" s="68">
        <f>(C61)</f>
        <v>17.6</v>
      </c>
      <c r="L172" s="12"/>
      <c r="M172" s="68">
        <f>(I172*K172)</f>
        <v>17.6</v>
      </c>
      <c r="N172" s="155"/>
    </row>
    <row r="173" spans="5:14" ht="11.25">
      <c r="E173" s="91"/>
      <c r="F173" s="107" t="str">
        <f>(B71)</f>
        <v>DRESSING ROOM REFEREES</v>
      </c>
      <c r="G173" s="13"/>
      <c r="H173" s="108" t="str">
        <f>(A71)</f>
        <v>0-37</v>
      </c>
      <c r="I173" s="12">
        <v>1</v>
      </c>
      <c r="J173" s="12"/>
      <c r="K173" s="68">
        <f>(C71)</f>
        <v>20.8</v>
      </c>
      <c r="L173" s="12"/>
      <c r="M173" s="68">
        <f>(I173*K173)</f>
        <v>20.8</v>
      </c>
      <c r="N173" s="155"/>
    </row>
    <row r="174" spans="5:14" ht="11.25">
      <c r="E174" s="91"/>
      <c r="F174" s="107" t="str">
        <f>(B72)</f>
        <v>DRESSING ROOM HOCKEY COACHES</v>
      </c>
      <c r="G174" s="13"/>
      <c r="H174" s="108" t="str">
        <f>(A72)</f>
        <v>0-38</v>
      </c>
      <c r="I174" s="12">
        <v>1</v>
      </c>
      <c r="J174" s="12"/>
      <c r="K174" s="68">
        <f>(C72)</f>
        <v>20.8</v>
      </c>
      <c r="L174" s="12"/>
      <c r="M174" s="68">
        <f>(I174*K174)</f>
        <v>20.8</v>
      </c>
      <c r="N174" s="155"/>
    </row>
    <row r="175" spans="5:14" ht="11.25">
      <c r="E175" s="73"/>
      <c r="F175" s="74"/>
      <c r="G175" s="75"/>
      <c r="H175" s="76"/>
      <c r="I175" s="76"/>
      <c r="J175" s="76"/>
      <c r="K175" s="76"/>
      <c r="L175" s="76"/>
      <c r="M175" s="77"/>
      <c r="N175" s="78"/>
    </row>
    <row r="176" spans="5:14" ht="11.25">
      <c r="E176" s="104" t="str">
        <f>('A-RESUME'!B67)</f>
        <v>2A40</v>
      </c>
      <c r="F176" s="105" t="str">
        <f>('A-RESUME'!C67)</f>
        <v>VIP zones</v>
      </c>
      <c r="G176" s="13"/>
      <c r="H176" s="139"/>
      <c r="I176" s="12"/>
      <c r="J176" s="12"/>
      <c r="K176" s="12"/>
      <c r="L176" s="12"/>
      <c r="M176" s="68"/>
      <c r="N176" s="80">
        <f>SUM(M177:M178)</f>
        <v>62.45</v>
      </c>
    </row>
    <row r="177" spans="5:14" ht="11.25">
      <c r="E177" s="91"/>
      <c r="F177" s="107" t="str">
        <f>(B92)</f>
        <v>VIP BOX</v>
      </c>
      <c r="G177" s="13"/>
      <c r="H177" s="84" t="str">
        <f>(A92)</f>
        <v>1-06</v>
      </c>
      <c r="I177" s="12">
        <v>1</v>
      </c>
      <c r="J177" s="12"/>
      <c r="K177" s="68">
        <f>(C92)</f>
        <v>23.05</v>
      </c>
      <c r="L177" s="12"/>
      <c r="M177" s="68">
        <f>(I177*K177)</f>
        <v>23.05</v>
      </c>
      <c r="N177" s="80"/>
    </row>
    <row r="178" spans="5:14" ht="11.25">
      <c r="E178" s="91"/>
      <c r="F178" s="107" t="str">
        <f>(B108)</f>
        <v>VIP RECEPTION &amp; CATERING ROOM</v>
      </c>
      <c r="G178" s="13"/>
      <c r="H178" s="84" t="str">
        <f>(A108)</f>
        <v>1-22</v>
      </c>
      <c r="I178" s="12">
        <v>1</v>
      </c>
      <c r="J178" s="12"/>
      <c r="K178" s="68">
        <f>(C108)</f>
        <v>39.4</v>
      </c>
      <c r="L178" s="12"/>
      <c r="M178" s="68">
        <f>(I178*K178)</f>
        <v>39.4</v>
      </c>
      <c r="N178" s="155"/>
    </row>
    <row r="179" spans="5:14" ht="11.25">
      <c r="E179" s="73"/>
      <c r="F179" s="74"/>
      <c r="G179" s="75"/>
      <c r="H179" s="76"/>
      <c r="I179" s="76"/>
      <c r="J179" s="76"/>
      <c r="K179" s="76"/>
      <c r="L179" s="76"/>
      <c r="M179" s="77"/>
      <c r="N179" s="78"/>
    </row>
    <row r="180" spans="5:14" ht="11.25">
      <c r="E180" s="104" t="str">
        <f>('A-RESUME'!B68)</f>
        <v>2A41</v>
      </c>
      <c r="F180" s="105" t="str">
        <f>('A-RESUME'!C68)</f>
        <v>Terrace</v>
      </c>
      <c r="G180" s="13"/>
      <c r="H180" s="139"/>
      <c r="I180" s="12"/>
      <c r="J180" s="12"/>
      <c r="K180" s="12"/>
      <c r="L180" s="12"/>
      <c r="M180" s="68"/>
      <c r="N180" s="80">
        <f>SUM(M181)</f>
        <v>36.95</v>
      </c>
    </row>
    <row r="181" spans="5:14" ht="11.25">
      <c r="E181" s="104"/>
      <c r="F181" s="107" t="str">
        <f>('C-QUANTITY'!B87)</f>
        <v>TERRACE</v>
      </c>
      <c r="G181" s="13"/>
      <c r="H181" s="84" t="str">
        <f>(A87)</f>
        <v>1-01</v>
      </c>
      <c r="I181" s="12">
        <v>1</v>
      </c>
      <c r="J181" s="12"/>
      <c r="K181" s="68">
        <f>(C87)</f>
        <v>36.95</v>
      </c>
      <c r="L181" s="12"/>
      <c r="M181" s="68">
        <f>(I181*K181)</f>
        <v>36.95</v>
      </c>
      <c r="N181" s="80"/>
    </row>
    <row r="182" spans="5:14" ht="11.25">
      <c r="E182" s="73"/>
      <c r="F182" s="74"/>
      <c r="G182" s="75"/>
      <c r="H182" s="76"/>
      <c r="I182" s="76"/>
      <c r="J182" s="76"/>
      <c r="K182" s="76"/>
      <c r="L182" s="76"/>
      <c r="M182" s="77"/>
      <c r="N182" s="78"/>
    </row>
    <row r="183" spans="5:14" ht="11.25">
      <c r="E183" s="104" t="str">
        <f>('A-RESUME'!B69)</f>
        <v>2A42</v>
      </c>
      <c r="F183" s="105" t="str">
        <f>('A-RESUME'!C69)</f>
        <v>Smoking Zone</v>
      </c>
      <c r="G183" s="13"/>
      <c r="H183" s="108"/>
      <c r="I183" s="12"/>
      <c r="J183" s="12"/>
      <c r="K183" s="12"/>
      <c r="L183" s="12"/>
      <c r="M183" s="68"/>
      <c r="N183" s="80">
        <f>SUM(M184)</f>
        <v>9.3</v>
      </c>
    </row>
    <row r="184" spans="5:14" ht="11.25">
      <c r="E184" s="104"/>
      <c r="F184" s="107" t="str">
        <f>(B88)</f>
        <v>SMOKING AREA</v>
      </c>
      <c r="G184" s="13"/>
      <c r="H184" s="84" t="str">
        <f>(A88)</f>
        <v>1-02</v>
      </c>
      <c r="I184" s="12">
        <v>1</v>
      </c>
      <c r="J184" s="12"/>
      <c r="K184" s="68">
        <f>(C88)</f>
        <v>9.3</v>
      </c>
      <c r="L184" s="12"/>
      <c r="M184" s="68">
        <f>(I184*K184)</f>
        <v>9.3</v>
      </c>
      <c r="N184" s="80"/>
    </row>
    <row r="185" spans="5:14" ht="11.25">
      <c r="E185" s="73"/>
      <c r="F185" s="74"/>
      <c r="G185" s="75"/>
      <c r="H185" s="76"/>
      <c r="I185" s="76"/>
      <c r="J185" s="76"/>
      <c r="K185" s="76"/>
      <c r="L185" s="76"/>
      <c r="M185" s="77"/>
      <c r="N185" s="78"/>
    </row>
    <row r="186" spans="5:14" ht="11.25">
      <c r="E186" s="104" t="str">
        <f>('A-RESUME'!B70)</f>
        <v>2A43</v>
      </c>
      <c r="F186" s="105" t="str">
        <f>('A-RESUME'!C70)</f>
        <v>Under seats zone low height</v>
      </c>
      <c r="G186" s="13"/>
      <c r="H186" s="108"/>
      <c r="I186" s="12"/>
      <c r="J186" s="12"/>
      <c r="K186" s="12"/>
      <c r="L186" s="12"/>
      <c r="M186" s="68"/>
      <c r="N186" s="80">
        <f>SUM(M187)</f>
        <v>279.15</v>
      </c>
    </row>
    <row r="187" spans="5:14" ht="12" thickBot="1">
      <c r="E187" s="154"/>
      <c r="F187" s="163" t="str">
        <f>(B103)</f>
        <v>UNDER SEATS ZONE (HEIGHT MINUS 2,50)</v>
      </c>
      <c r="G187" s="164"/>
      <c r="H187" s="165" t="str">
        <f>(A103)</f>
        <v>1-17</v>
      </c>
      <c r="I187" s="166">
        <v>1</v>
      </c>
      <c r="J187" s="166"/>
      <c r="K187" s="167">
        <f>(C103)</f>
        <v>279.15</v>
      </c>
      <c r="L187" s="166"/>
      <c r="M187" s="167">
        <f>(I187*K187)</f>
        <v>279.15</v>
      </c>
      <c r="N187" s="16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30"/>
  <sheetViews>
    <sheetView zoomScalePageLayoutView="0" workbookViewId="0" topLeftCell="D1">
      <selection activeCell="D1" sqref="D1:X331"/>
    </sheetView>
  </sheetViews>
  <sheetFormatPr defaultColWidth="9.140625" defaultRowHeight="12.75"/>
  <cols>
    <col min="1" max="1" width="0" style="53" hidden="1" customWidth="1"/>
    <col min="2" max="2" width="42.8515625" style="54" hidden="1" customWidth="1"/>
    <col min="3" max="3" width="8.8515625" style="54" hidden="1" customWidth="1"/>
    <col min="4" max="4" width="1.8515625" style="54" customWidth="1"/>
    <col min="5" max="5" width="6.00390625" style="53" customWidth="1"/>
    <col min="6" max="6" width="36.8515625" style="53" customWidth="1"/>
    <col min="7" max="7" width="2.421875" style="53" customWidth="1"/>
    <col min="8" max="8" width="0" style="54" hidden="1" customWidth="1"/>
    <col min="9" max="9" width="5.8515625" style="54" hidden="1" customWidth="1"/>
    <col min="10" max="10" width="8.140625" style="54" hidden="1" customWidth="1"/>
    <col min="11" max="11" width="7.28125" style="54" hidden="1" customWidth="1"/>
    <col min="12" max="12" width="6.8515625" style="54" hidden="1" customWidth="1"/>
    <col min="13" max="13" width="10.28125" style="54" hidden="1" customWidth="1"/>
    <col min="14" max="14" width="9.8515625" style="55" customWidth="1"/>
    <col min="15" max="15" width="2.57421875" style="55" customWidth="1"/>
    <col min="16" max="16" width="7.7109375" style="54" customWidth="1"/>
    <col min="17" max="17" width="4.00390625" style="54" customWidth="1"/>
    <col min="18" max="18" width="5.57421875" style="54" customWidth="1"/>
    <col min="19" max="19" width="8.28125" style="54" customWidth="1"/>
    <col min="20" max="20" width="2.140625" style="54" customWidth="1"/>
    <col min="21" max="21" width="3.28125" style="54" customWidth="1"/>
    <col min="22" max="22" width="5.140625" style="54" customWidth="1"/>
    <col min="23" max="23" width="5.8515625" style="54" customWidth="1"/>
    <col min="24" max="16384" width="9.140625" style="54" customWidth="1"/>
  </cols>
  <sheetData>
    <row r="2" ht="12" thickBot="1"/>
    <row r="3" spans="5:15" ht="12" thickBot="1">
      <c r="E3" s="56"/>
      <c r="F3" s="57"/>
      <c r="G3" s="57"/>
      <c r="H3" s="58"/>
      <c r="I3" s="59" t="s">
        <v>173</v>
      </c>
      <c r="J3" s="59" t="s">
        <v>171</v>
      </c>
      <c r="K3" s="59" t="s">
        <v>432</v>
      </c>
      <c r="L3" s="59" t="s">
        <v>167</v>
      </c>
      <c r="M3" s="59" t="s">
        <v>433</v>
      </c>
      <c r="N3" s="60" t="s">
        <v>513</v>
      </c>
      <c r="O3" s="61"/>
    </row>
    <row r="4" spans="2:15" ht="11.25">
      <c r="B4" s="62"/>
      <c r="C4" s="63" t="s">
        <v>112</v>
      </c>
      <c r="D4" s="64"/>
      <c r="E4" s="65" t="str">
        <f>('A-RESUME'!B26)</f>
        <v>1C1</v>
      </c>
      <c r="F4" s="66" t="str">
        <f>('A-RESUME'!C26)</f>
        <v>Rental Skates Pairs</v>
      </c>
      <c r="G4" s="67"/>
      <c r="H4" s="12" t="s">
        <v>17</v>
      </c>
      <c r="I4" s="13">
        <v>8</v>
      </c>
      <c r="J4" s="12">
        <v>2.5</v>
      </c>
      <c r="K4" s="12">
        <v>4</v>
      </c>
      <c r="L4" s="12">
        <v>8</v>
      </c>
      <c r="M4" s="68">
        <f>(I4*J4*K4*L4)</f>
        <v>640</v>
      </c>
      <c r="N4" s="69">
        <f>(M4)</f>
        <v>640</v>
      </c>
      <c r="O4" s="70"/>
    </row>
    <row r="5" spans="2:15" ht="11.25">
      <c r="B5" s="71" t="s">
        <v>113</v>
      </c>
      <c r="C5" s="72">
        <v>7725.25</v>
      </c>
      <c r="D5" s="49"/>
      <c r="E5" s="73"/>
      <c r="F5" s="74"/>
      <c r="G5" s="75"/>
      <c r="H5" s="76"/>
      <c r="I5" s="76"/>
      <c r="J5" s="76"/>
      <c r="K5" s="76"/>
      <c r="L5" s="76"/>
      <c r="M5" s="77"/>
      <c r="N5" s="78"/>
      <c r="O5" s="70"/>
    </row>
    <row r="6" spans="2:15" ht="11.25">
      <c r="B6" s="71" t="s">
        <v>207</v>
      </c>
      <c r="C6" s="72">
        <v>3959.75</v>
      </c>
      <c r="D6" s="49"/>
      <c r="E6" s="65" t="s">
        <v>312</v>
      </c>
      <c r="F6" s="79" t="str">
        <f>('A-RESUME'!C39)</f>
        <v>Seating Concrete structure</v>
      </c>
      <c r="G6" s="67"/>
      <c r="H6" s="12"/>
      <c r="I6" s="12"/>
      <c r="J6" s="12"/>
      <c r="K6" s="12"/>
      <c r="L6" s="12"/>
      <c r="M6" s="68"/>
      <c r="N6" s="80">
        <f>(M7+M8)</f>
        <v>749.9399999999999</v>
      </c>
      <c r="O6" s="70"/>
    </row>
    <row r="7" spans="2:15" ht="11.25" hidden="1">
      <c r="B7" s="71" t="s">
        <v>111</v>
      </c>
      <c r="C7" s="72">
        <f>(C5-C6)</f>
        <v>3765.5</v>
      </c>
      <c r="D7" s="49"/>
      <c r="E7" s="81" t="s">
        <v>17</v>
      </c>
      <c r="F7" s="82"/>
      <c r="G7" s="83"/>
      <c r="H7" s="84" t="str">
        <f>(A150)</f>
        <v>2-01</v>
      </c>
      <c r="I7" s="12">
        <v>1</v>
      </c>
      <c r="J7" s="12"/>
      <c r="K7" s="12"/>
      <c r="L7" s="12"/>
      <c r="M7" s="68">
        <f>(C150)</f>
        <v>147.4</v>
      </c>
      <c r="N7" s="85"/>
      <c r="O7" s="70"/>
    </row>
    <row r="8" spans="2:15" ht="11.25" hidden="1">
      <c r="B8" s="71"/>
      <c r="C8" s="72"/>
      <c r="D8" s="49"/>
      <c r="E8" s="81"/>
      <c r="F8" s="82"/>
      <c r="G8" s="83"/>
      <c r="H8" s="84" t="s">
        <v>205</v>
      </c>
      <c r="I8" s="68">
        <v>1</v>
      </c>
      <c r="J8" s="86"/>
      <c r="K8" s="68"/>
      <c r="L8" s="12"/>
      <c r="M8" s="68">
        <f>(C151)</f>
        <v>602.54</v>
      </c>
      <c r="N8" s="80"/>
      <c r="O8" s="70"/>
    </row>
    <row r="9" spans="2:15" ht="11.25">
      <c r="B9" s="71"/>
      <c r="C9" s="72"/>
      <c r="D9" s="49"/>
      <c r="E9" s="73"/>
      <c r="F9" s="74"/>
      <c r="G9" s="75"/>
      <c r="H9" s="76"/>
      <c r="I9" s="76"/>
      <c r="J9" s="76"/>
      <c r="K9" s="76"/>
      <c r="L9" s="76"/>
      <c r="M9" s="77"/>
      <c r="N9" s="78"/>
      <c r="O9" s="70"/>
    </row>
    <row r="10" spans="2:15" ht="11.25">
      <c r="B10" s="71"/>
      <c r="C10" s="87"/>
      <c r="D10" s="88"/>
      <c r="E10" s="65" t="s">
        <v>313</v>
      </c>
      <c r="F10" s="79" t="str">
        <f>('A-RESUME'!C40)</f>
        <v>Building Estructure (Steel / Kg)</v>
      </c>
      <c r="G10" s="67"/>
      <c r="H10" s="13" t="s">
        <v>408</v>
      </c>
      <c r="I10" s="12"/>
      <c r="J10" s="12"/>
      <c r="K10" s="12"/>
      <c r="L10" s="12"/>
      <c r="M10" s="68"/>
      <c r="N10" s="80">
        <f>SUM(M11:M19)</f>
        <v>273694.13899999997</v>
      </c>
      <c r="O10" s="70"/>
    </row>
    <row r="11" spans="2:15" ht="12" hidden="1" thickBot="1">
      <c r="B11" s="89" t="s">
        <v>208</v>
      </c>
      <c r="C11" s="90">
        <f>(C19+C93+C147)</f>
        <v>5948.740000000001</v>
      </c>
      <c r="D11" s="49"/>
      <c r="E11" s="91"/>
      <c r="F11" s="92"/>
      <c r="G11" s="13"/>
      <c r="H11" s="12"/>
      <c r="I11" s="12">
        <v>11</v>
      </c>
      <c r="J11" s="12">
        <v>10.85</v>
      </c>
      <c r="K11" s="12">
        <v>195</v>
      </c>
      <c r="L11" s="12">
        <v>1.05</v>
      </c>
      <c r="M11" s="68">
        <f>(I11*J11*K11*L11)</f>
        <v>24436.912500000002</v>
      </c>
      <c r="N11" s="80"/>
      <c r="O11" s="70"/>
    </row>
    <row r="12" spans="2:15" ht="11.25" hidden="1">
      <c r="B12" s="93"/>
      <c r="C12" s="49"/>
      <c r="D12" s="49"/>
      <c r="E12" s="91"/>
      <c r="F12" s="92"/>
      <c r="G12" s="13"/>
      <c r="H12" s="12"/>
      <c r="I12" s="12">
        <v>11</v>
      </c>
      <c r="J12" s="12">
        <v>6.9</v>
      </c>
      <c r="K12" s="12">
        <v>195</v>
      </c>
      <c r="L12" s="12">
        <v>1.05</v>
      </c>
      <c r="M12" s="68">
        <f>(I12*J12*K12*L12)</f>
        <v>15540.525000000003</v>
      </c>
      <c r="N12" s="80"/>
      <c r="O12" s="70"/>
    </row>
    <row r="13" spans="2:15" ht="11.25" hidden="1">
      <c r="B13" s="93" t="s">
        <v>468</v>
      </c>
      <c r="C13" s="49">
        <f>SUM(C14:C17)</f>
        <v>1599</v>
      </c>
      <c r="D13" s="49"/>
      <c r="E13" s="91"/>
      <c r="F13" s="92"/>
      <c r="G13" s="13"/>
      <c r="H13" s="94" t="s">
        <v>401</v>
      </c>
      <c r="I13" s="12">
        <v>24</v>
      </c>
      <c r="J13" s="12">
        <v>7.2</v>
      </c>
      <c r="K13" s="12">
        <v>51.2</v>
      </c>
      <c r="L13" s="12">
        <v>1.05</v>
      </c>
      <c r="M13" s="68">
        <f>(I13*J13*K13*L13)</f>
        <v>9289.728000000001</v>
      </c>
      <c r="N13" s="80"/>
      <c r="O13" s="70"/>
    </row>
    <row r="14" spans="2:15" ht="11.25" hidden="1">
      <c r="B14" s="93" t="s">
        <v>471</v>
      </c>
      <c r="C14" s="70">
        <v>958</v>
      </c>
      <c r="D14" s="49"/>
      <c r="E14" s="91"/>
      <c r="F14" s="92"/>
      <c r="G14" s="13"/>
      <c r="H14" s="13" t="s">
        <v>402</v>
      </c>
      <c r="I14" s="12"/>
      <c r="J14" s="12"/>
      <c r="K14" s="12"/>
      <c r="L14" s="12"/>
      <c r="M14" s="68"/>
      <c r="N14" s="80"/>
      <c r="O14" s="70"/>
    </row>
    <row r="15" spans="2:15" ht="11.25" hidden="1">
      <c r="B15" s="93" t="s">
        <v>469</v>
      </c>
      <c r="C15" s="70">
        <v>33</v>
      </c>
      <c r="D15" s="49"/>
      <c r="E15" s="91"/>
      <c r="F15" s="92"/>
      <c r="G15" s="13"/>
      <c r="H15" s="12"/>
      <c r="I15" s="12">
        <v>11</v>
      </c>
      <c r="J15" s="12">
        <v>52.55</v>
      </c>
      <c r="K15" s="12">
        <v>325</v>
      </c>
      <c r="L15" s="12">
        <v>1.07</v>
      </c>
      <c r="M15" s="68">
        <f>(I15*J15*K15*L15)</f>
        <v>201016.88749999998</v>
      </c>
      <c r="N15" s="80"/>
      <c r="O15" s="70"/>
    </row>
    <row r="16" spans="2:15" ht="11.25" hidden="1">
      <c r="B16" s="93" t="s">
        <v>470</v>
      </c>
      <c r="C16" s="70">
        <v>520</v>
      </c>
      <c r="D16" s="49"/>
      <c r="E16" s="91"/>
      <c r="F16" s="92"/>
      <c r="G16" s="13"/>
      <c r="H16" s="94" t="s">
        <v>403</v>
      </c>
      <c r="I16" s="12">
        <v>6</v>
      </c>
      <c r="J16" s="12">
        <v>15.1</v>
      </c>
      <c r="K16" s="12">
        <v>83.2</v>
      </c>
      <c r="L16" s="12">
        <v>1.05</v>
      </c>
      <c r="M16" s="68">
        <f>(I16*J16*K16*L16)</f>
        <v>7914.816000000001</v>
      </c>
      <c r="N16" s="80"/>
      <c r="O16" s="70"/>
    </row>
    <row r="17" spans="2:15" ht="11.25" hidden="1">
      <c r="B17" s="93" t="s">
        <v>472</v>
      </c>
      <c r="C17" s="50">
        <v>88</v>
      </c>
      <c r="D17" s="50"/>
      <c r="E17" s="91"/>
      <c r="F17" s="92"/>
      <c r="G17" s="13"/>
      <c r="H17" s="94" t="s">
        <v>404</v>
      </c>
      <c r="I17" s="12">
        <v>4</v>
      </c>
      <c r="J17" s="12">
        <v>28.55</v>
      </c>
      <c r="K17" s="12">
        <v>51.2</v>
      </c>
      <c r="L17" s="12">
        <v>1.05</v>
      </c>
      <c r="M17" s="68">
        <f>(I17*J17*K17*L17)</f>
        <v>6139.392000000001</v>
      </c>
      <c r="N17" s="80"/>
      <c r="O17" s="70"/>
    </row>
    <row r="18" spans="3:15" ht="12" hidden="1" thickBot="1">
      <c r="C18" s="50"/>
      <c r="D18" s="50"/>
      <c r="E18" s="91"/>
      <c r="F18" s="92"/>
      <c r="G18" s="13"/>
      <c r="H18" s="94" t="s">
        <v>405</v>
      </c>
      <c r="I18" s="12">
        <v>6</v>
      </c>
      <c r="J18" s="12">
        <v>15.1</v>
      </c>
      <c r="K18" s="12">
        <v>71.5</v>
      </c>
      <c r="L18" s="12">
        <v>1.05</v>
      </c>
      <c r="M18" s="68">
        <f>(I18*J18*K18*L18)</f>
        <v>6801.795</v>
      </c>
      <c r="N18" s="80"/>
      <c r="O18" s="70"/>
    </row>
    <row r="19" spans="1:15" ht="11.25" hidden="1">
      <c r="A19" s="95"/>
      <c r="B19" s="96" t="s">
        <v>114</v>
      </c>
      <c r="C19" s="97">
        <f>('B-AREAS'!C15)</f>
        <v>3959.7500000000014</v>
      </c>
      <c r="D19" s="49"/>
      <c r="E19" s="98" t="s">
        <v>17</v>
      </c>
      <c r="F19" s="99"/>
      <c r="G19" s="100"/>
      <c r="H19" s="94" t="s">
        <v>406</v>
      </c>
      <c r="I19" s="12">
        <v>2</v>
      </c>
      <c r="J19" s="12">
        <v>28.55</v>
      </c>
      <c r="K19" s="12">
        <v>42.6</v>
      </c>
      <c r="L19" s="12">
        <v>1.05</v>
      </c>
      <c r="M19" s="68">
        <f>(I19*J19*K19*L19)</f>
        <v>2554.083</v>
      </c>
      <c r="N19" s="80"/>
      <c r="O19" s="70"/>
    </row>
    <row r="20" spans="1:16" ht="12">
      <c r="A20" s="91"/>
      <c r="B20" s="12"/>
      <c r="C20" s="101"/>
      <c r="D20" s="12"/>
      <c r="E20" s="73"/>
      <c r="F20" s="74"/>
      <c r="G20" s="75"/>
      <c r="H20" s="76"/>
      <c r="I20" s="76"/>
      <c r="J20" s="76"/>
      <c r="K20" s="76"/>
      <c r="L20" s="76"/>
      <c r="M20" s="77"/>
      <c r="N20" s="78"/>
      <c r="O20" s="70"/>
      <c r="P20" s="279" t="s">
        <v>537</v>
      </c>
    </row>
    <row r="21" spans="1:16" ht="15.75">
      <c r="A21" s="102" t="s">
        <v>115</v>
      </c>
      <c r="B21" s="103" t="s">
        <v>159</v>
      </c>
      <c r="C21" s="72">
        <f>('B-AREAS'!C17)</f>
        <v>1791.5</v>
      </c>
      <c r="D21" s="49"/>
      <c r="E21" s="104" t="str">
        <f>('A-RESUME'!B41)</f>
        <v>2A14</v>
      </c>
      <c r="F21" s="105" t="str">
        <f>('A-RESUME'!C41)</f>
        <v>Concrete floor structure (with stairs &amp; pillars)</v>
      </c>
      <c r="G21" s="106"/>
      <c r="H21" s="12"/>
      <c r="I21" s="12"/>
      <c r="J21" s="12"/>
      <c r="K21" s="12"/>
      <c r="L21" s="12"/>
      <c r="M21" s="68"/>
      <c r="N21" s="80">
        <f>(M22)</f>
        <v>795.34</v>
      </c>
      <c r="O21" s="70"/>
      <c r="P21" s="276" t="s">
        <v>533</v>
      </c>
    </row>
    <row r="22" spans="1:16" ht="11.25">
      <c r="A22" s="102" t="s">
        <v>116</v>
      </c>
      <c r="B22" s="103" t="s">
        <v>209</v>
      </c>
      <c r="C22" s="72">
        <f>('B-AREAS'!C18)</f>
        <v>795.8</v>
      </c>
      <c r="D22" s="49"/>
      <c r="E22" s="91"/>
      <c r="F22" s="107" t="s">
        <v>412</v>
      </c>
      <c r="G22" s="94"/>
      <c r="H22" s="12"/>
      <c r="I22" s="12">
        <v>1</v>
      </c>
      <c r="J22" s="12">
        <v>64.4</v>
      </c>
      <c r="K22" s="12">
        <v>12.35</v>
      </c>
      <c r="L22" s="12"/>
      <c r="M22" s="68">
        <f>(I22*J22*K22)</f>
        <v>795.34</v>
      </c>
      <c r="N22" s="80"/>
      <c r="O22" s="70"/>
      <c r="P22" s="88" t="s">
        <v>532</v>
      </c>
    </row>
    <row r="23" spans="1:15" ht="11.25">
      <c r="A23" s="102" t="s">
        <v>117</v>
      </c>
      <c r="B23" s="103" t="s">
        <v>210</v>
      </c>
      <c r="C23" s="72">
        <f>('B-AREAS'!C19)</f>
        <v>47</v>
      </c>
      <c r="D23" s="49"/>
      <c r="E23" s="73"/>
      <c r="F23" s="74"/>
      <c r="G23" s="75"/>
      <c r="H23" s="76"/>
      <c r="I23" s="76"/>
      <c r="J23" s="76"/>
      <c r="K23" s="76"/>
      <c r="L23" s="76"/>
      <c r="M23" s="77"/>
      <c r="N23" s="78"/>
      <c r="O23" s="70"/>
    </row>
    <row r="24" spans="1:15" ht="11.25">
      <c r="A24" s="102" t="s">
        <v>118</v>
      </c>
      <c r="B24" s="103" t="s">
        <v>293</v>
      </c>
      <c r="C24" s="72">
        <f>('B-AREAS'!C20)</f>
        <v>45.5</v>
      </c>
      <c r="D24" s="49"/>
      <c r="E24" s="104" t="str">
        <f>('A-RESUME'!B42)</f>
        <v>2A15</v>
      </c>
      <c r="F24" s="105" t="str">
        <f>('A-RESUME'!C42)</f>
        <v>Composite Slab (Building A with stairs)</v>
      </c>
      <c r="G24" s="106"/>
      <c r="H24" s="12"/>
      <c r="I24" s="12"/>
      <c r="J24" s="12"/>
      <c r="K24" s="12"/>
      <c r="L24" s="12"/>
      <c r="M24" s="68"/>
      <c r="N24" s="80">
        <f>SUM(M25:M28)</f>
        <v>1018.92</v>
      </c>
      <c r="O24" s="70"/>
    </row>
    <row r="25" spans="1:16" ht="11.25">
      <c r="A25" s="102" t="s">
        <v>119</v>
      </c>
      <c r="B25" s="103" t="s">
        <v>211</v>
      </c>
      <c r="C25" s="72">
        <f>('B-AREAS'!C21)</f>
        <v>36.3</v>
      </c>
      <c r="D25" s="49"/>
      <c r="E25" s="91"/>
      <c r="F25" s="107" t="s">
        <v>413</v>
      </c>
      <c r="G25" s="94"/>
      <c r="H25" s="12" t="s">
        <v>17</v>
      </c>
      <c r="I25" s="12">
        <v>2</v>
      </c>
      <c r="J25" s="12">
        <v>15.4</v>
      </c>
      <c r="K25" s="12">
        <v>28.9</v>
      </c>
      <c r="L25" s="12"/>
      <c r="M25" s="68">
        <f>(I25*J25*K25)</f>
        <v>890.12</v>
      </c>
      <c r="N25" s="80"/>
      <c r="O25" s="70"/>
      <c r="P25" s="280" t="s">
        <v>535</v>
      </c>
    </row>
    <row r="26" spans="1:15" ht="11.25" hidden="1">
      <c r="A26" s="102" t="s">
        <v>120</v>
      </c>
      <c r="B26" s="103" t="s">
        <v>212</v>
      </c>
      <c r="C26" s="72">
        <f>('B-AREAS'!C22)</f>
        <v>64.8</v>
      </c>
      <c r="D26" s="49"/>
      <c r="E26" s="91"/>
      <c r="F26" s="92"/>
      <c r="G26" s="108"/>
      <c r="H26" s="108" t="s">
        <v>117</v>
      </c>
      <c r="I26" s="12">
        <v>1</v>
      </c>
      <c r="J26" s="12"/>
      <c r="K26" s="68">
        <f>(C23)</f>
        <v>47</v>
      </c>
      <c r="L26" s="12"/>
      <c r="M26" s="68">
        <f>(I26*K26)</f>
        <v>47</v>
      </c>
      <c r="N26" s="80"/>
      <c r="O26" s="70"/>
    </row>
    <row r="27" spans="1:15" ht="11.25" hidden="1">
      <c r="A27" s="102" t="s">
        <v>121</v>
      </c>
      <c r="B27" s="103" t="s">
        <v>221</v>
      </c>
      <c r="C27" s="72">
        <f>('B-AREAS'!C23)</f>
        <v>23.6</v>
      </c>
      <c r="D27" s="49"/>
      <c r="E27" s="91"/>
      <c r="F27" s="92"/>
      <c r="G27" s="108"/>
      <c r="H27" s="108" t="s">
        <v>118</v>
      </c>
      <c r="I27" s="12">
        <v>1</v>
      </c>
      <c r="J27" s="12"/>
      <c r="K27" s="68">
        <f>(C24)</f>
        <v>45.5</v>
      </c>
      <c r="L27" s="12"/>
      <c r="M27" s="68">
        <f>(I27*K27)</f>
        <v>45.5</v>
      </c>
      <c r="N27" s="80"/>
      <c r="O27" s="70"/>
    </row>
    <row r="28" spans="1:15" ht="11.25" hidden="1">
      <c r="A28" s="102" t="s">
        <v>122</v>
      </c>
      <c r="B28" s="103" t="s">
        <v>213</v>
      </c>
      <c r="C28" s="72">
        <f>('B-AREAS'!C24)</f>
        <v>26.9</v>
      </c>
      <c r="D28" s="49"/>
      <c r="E28" s="91"/>
      <c r="F28" s="92"/>
      <c r="G28" s="108"/>
      <c r="H28" s="108" t="s">
        <v>119</v>
      </c>
      <c r="I28" s="12">
        <v>1</v>
      </c>
      <c r="J28" s="12"/>
      <c r="K28" s="68">
        <f>(C25)</f>
        <v>36.3</v>
      </c>
      <c r="L28" s="12"/>
      <c r="M28" s="68">
        <f>(I28*K28)</f>
        <v>36.3</v>
      </c>
      <c r="N28" s="80"/>
      <c r="O28" s="70"/>
    </row>
    <row r="29" spans="1:19" ht="11.25">
      <c r="A29" s="102" t="s">
        <v>123</v>
      </c>
      <c r="B29" s="103" t="s">
        <v>214</v>
      </c>
      <c r="C29" s="72">
        <f>('B-AREAS'!C25)</f>
        <v>71</v>
      </c>
      <c r="D29" s="49"/>
      <c r="E29" s="73"/>
      <c r="F29" s="74"/>
      <c r="G29" s="75"/>
      <c r="H29" s="76"/>
      <c r="I29" s="76"/>
      <c r="J29" s="76"/>
      <c r="K29" s="76"/>
      <c r="L29" s="76"/>
      <c r="M29" s="77"/>
      <c r="N29" s="78"/>
      <c r="O29" s="70"/>
      <c r="S29" s="54" t="s">
        <v>17</v>
      </c>
    </row>
    <row r="30" spans="1:15" ht="11.25">
      <c r="A30" s="102" t="s">
        <v>124</v>
      </c>
      <c r="B30" s="103" t="s">
        <v>215</v>
      </c>
      <c r="C30" s="72">
        <f>('B-AREAS'!C26)</f>
        <v>95</v>
      </c>
      <c r="D30" s="49"/>
      <c r="E30" s="104" t="str">
        <f>('A-RESUME'!B43)</f>
        <v>2A16</v>
      </c>
      <c r="F30" s="105" t="str">
        <f>('A-RESUME'!C43)</f>
        <v>Concrete Foundations (m3)</v>
      </c>
      <c r="G30" s="106"/>
      <c r="H30" s="12" t="s">
        <v>408</v>
      </c>
      <c r="I30" s="12"/>
      <c r="J30" s="12"/>
      <c r="K30" s="12"/>
      <c r="L30" s="12"/>
      <c r="M30" s="68"/>
      <c r="N30" s="80">
        <f>SUM(M31:M36)</f>
        <v>94.734</v>
      </c>
      <c r="O30" s="70"/>
    </row>
    <row r="31" spans="1:15" ht="11.25" hidden="1">
      <c r="A31" s="102" t="s">
        <v>125</v>
      </c>
      <c r="B31" s="103" t="s">
        <v>216</v>
      </c>
      <c r="C31" s="72">
        <f>('B-AREAS'!C27)</f>
        <v>26.6</v>
      </c>
      <c r="D31" s="49"/>
      <c r="E31" s="91"/>
      <c r="F31" s="92"/>
      <c r="G31" s="13"/>
      <c r="H31" s="12" t="s">
        <v>17</v>
      </c>
      <c r="I31" s="12">
        <v>11</v>
      </c>
      <c r="J31" s="12">
        <v>1.2</v>
      </c>
      <c r="K31" s="12">
        <v>1.2</v>
      </c>
      <c r="L31" s="12">
        <v>1.2</v>
      </c>
      <c r="M31" s="68">
        <f>(I31*K31*J31*L31)</f>
        <v>19.007999999999996</v>
      </c>
      <c r="N31" s="80"/>
      <c r="O31" s="70"/>
    </row>
    <row r="32" spans="1:15" ht="11.25" hidden="1">
      <c r="A32" s="102" t="s">
        <v>126</v>
      </c>
      <c r="B32" s="103" t="s">
        <v>217</v>
      </c>
      <c r="C32" s="72">
        <f>('B-AREAS'!C28)</f>
        <v>20.2</v>
      </c>
      <c r="D32" s="49"/>
      <c r="E32" s="91"/>
      <c r="F32" s="92"/>
      <c r="G32" s="13"/>
      <c r="H32" s="12" t="s">
        <v>17</v>
      </c>
      <c r="I32" s="12">
        <v>11</v>
      </c>
      <c r="J32" s="12">
        <v>1.2</v>
      </c>
      <c r="K32" s="12">
        <v>1.2</v>
      </c>
      <c r="L32" s="12">
        <v>1</v>
      </c>
      <c r="M32" s="68">
        <f>(I32*K32*J32*L32)</f>
        <v>15.839999999999998</v>
      </c>
      <c r="N32" s="80"/>
      <c r="O32" s="70"/>
    </row>
    <row r="33" spans="1:15" ht="11.25" hidden="1">
      <c r="A33" s="102" t="s">
        <v>127</v>
      </c>
      <c r="B33" s="103" t="s">
        <v>218</v>
      </c>
      <c r="C33" s="72">
        <f>('B-AREAS'!C29)</f>
        <v>4.1</v>
      </c>
      <c r="D33" s="49"/>
      <c r="E33" s="91"/>
      <c r="F33" s="92"/>
      <c r="G33" s="13"/>
      <c r="H33" s="12" t="s">
        <v>17</v>
      </c>
      <c r="I33" s="12">
        <v>24</v>
      </c>
      <c r="J33" s="12">
        <v>0.8</v>
      </c>
      <c r="K33" s="12">
        <v>0.8</v>
      </c>
      <c r="L33" s="12">
        <v>0.6</v>
      </c>
      <c r="M33" s="68">
        <f>(I33*K33*J33*L33)</f>
        <v>9.216000000000001</v>
      </c>
      <c r="N33" s="80"/>
      <c r="O33" s="70"/>
    </row>
    <row r="34" spans="1:15" ht="11.25" hidden="1">
      <c r="A34" s="102" t="s">
        <v>128</v>
      </c>
      <c r="B34" s="103" t="s">
        <v>219</v>
      </c>
      <c r="C34" s="72">
        <f>('B-AREAS'!C30)</f>
        <v>5.6</v>
      </c>
      <c r="D34" s="49"/>
      <c r="E34" s="91"/>
      <c r="F34" s="92"/>
      <c r="G34" s="13"/>
      <c r="H34" s="12" t="s">
        <v>415</v>
      </c>
      <c r="I34" s="12">
        <v>1</v>
      </c>
      <c r="J34" s="12">
        <v>281.5</v>
      </c>
      <c r="K34" s="12">
        <v>0.3</v>
      </c>
      <c r="L34" s="12">
        <v>0.6</v>
      </c>
      <c r="M34" s="68">
        <f>(I34*K34*J34*L34)</f>
        <v>50.67</v>
      </c>
      <c r="N34" s="80"/>
      <c r="O34" s="70"/>
    </row>
    <row r="35" spans="1:15" ht="11.25">
      <c r="A35" s="102" t="s">
        <v>129</v>
      </c>
      <c r="B35" s="103" t="s">
        <v>255</v>
      </c>
      <c r="C35" s="72">
        <f>('B-AREAS'!C31)</f>
        <v>13</v>
      </c>
      <c r="D35" s="49"/>
      <c r="E35" s="73"/>
      <c r="F35" s="74"/>
      <c r="G35" s="75"/>
      <c r="H35" s="76"/>
      <c r="I35" s="76"/>
      <c r="J35" s="76"/>
      <c r="K35" s="76"/>
      <c r="L35" s="76"/>
      <c r="M35" s="77"/>
      <c r="N35" s="78"/>
      <c r="O35" s="70"/>
    </row>
    <row r="36" spans="1:15" ht="11.25">
      <c r="A36" s="102" t="s">
        <v>130</v>
      </c>
      <c r="B36" s="103" t="s">
        <v>256</v>
      </c>
      <c r="C36" s="72">
        <f>('B-AREAS'!C32)</f>
        <v>10.8</v>
      </c>
      <c r="D36" s="49"/>
      <c r="E36" s="104" t="str">
        <f>('A-RESUME'!B44)</f>
        <v>2A17</v>
      </c>
      <c r="F36" s="105" t="str">
        <f>('A-RESUME'!C44)</f>
        <v>Concrete ground floor (25 cm)</v>
      </c>
      <c r="G36" s="106"/>
      <c r="H36" s="12"/>
      <c r="I36" s="12"/>
      <c r="J36" s="12"/>
      <c r="K36" s="12"/>
      <c r="L36" s="12"/>
      <c r="M36" s="68"/>
      <c r="N36" s="80">
        <f>(M37-M38)</f>
        <v>2168.2500000000014</v>
      </c>
      <c r="O36" s="70"/>
    </row>
    <row r="37" spans="1:15" ht="11.25" hidden="1">
      <c r="A37" s="102" t="s">
        <v>131</v>
      </c>
      <c r="B37" s="103" t="s">
        <v>220</v>
      </c>
      <c r="C37" s="72">
        <f>('B-AREAS'!C33)</f>
        <v>40.6</v>
      </c>
      <c r="D37" s="49"/>
      <c r="E37" s="91"/>
      <c r="F37" s="107" t="s">
        <v>114</v>
      </c>
      <c r="G37" s="94"/>
      <c r="H37" s="12"/>
      <c r="I37" s="12">
        <v>1</v>
      </c>
      <c r="J37" s="68">
        <f>(C19)</f>
        <v>3959.7500000000014</v>
      </c>
      <c r="K37" s="12"/>
      <c r="L37" s="12"/>
      <c r="M37" s="68">
        <f>(I37*J37)</f>
        <v>3959.7500000000014</v>
      </c>
      <c r="N37" s="80"/>
      <c r="O37" s="70"/>
    </row>
    <row r="38" spans="1:15" ht="11.25" hidden="1">
      <c r="A38" s="102" t="s">
        <v>132</v>
      </c>
      <c r="B38" s="103" t="s">
        <v>222</v>
      </c>
      <c r="C38" s="72">
        <f>('B-AREAS'!C34)</f>
        <v>14.7</v>
      </c>
      <c r="D38" s="49"/>
      <c r="E38" s="91"/>
      <c r="F38" s="107" t="s">
        <v>159</v>
      </c>
      <c r="G38" s="94"/>
      <c r="H38" s="12"/>
      <c r="I38" s="12">
        <v>1</v>
      </c>
      <c r="J38" s="68">
        <f>(C21)</f>
        <v>1791.5</v>
      </c>
      <c r="K38" s="12"/>
      <c r="L38" s="12"/>
      <c r="M38" s="68">
        <f>(I38*J38)</f>
        <v>1791.5</v>
      </c>
      <c r="N38" s="80"/>
      <c r="O38" s="70"/>
    </row>
    <row r="39" spans="1:15" ht="11.25">
      <c r="A39" s="102" t="s">
        <v>133</v>
      </c>
      <c r="B39" s="103" t="s">
        <v>223</v>
      </c>
      <c r="C39" s="72">
        <f>('B-AREAS'!C35)</f>
        <v>171.65</v>
      </c>
      <c r="D39" s="49"/>
      <c r="E39" s="73"/>
      <c r="F39" s="74"/>
      <c r="G39" s="75"/>
      <c r="H39" s="76"/>
      <c r="I39" s="76"/>
      <c r="J39" s="76"/>
      <c r="K39" s="76"/>
      <c r="L39" s="76"/>
      <c r="M39" s="77"/>
      <c r="N39" s="78"/>
      <c r="O39" s="70"/>
    </row>
    <row r="40" spans="1:15" ht="11.25">
      <c r="A40" s="102" t="s">
        <v>134</v>
      </c>
      <c r="B40" s="103" t="s">
        <v>224</v>
      </c>
      <c r="C40" s="72">
        <f>('B-AREAS'!C36)</f>
        <v>16.35</v>
      </c>
      <c r="D40" s="49"/>
      <c r="E40" s="104" t="str">
        <f>('A-RESUME'!B45)</f>
        <v>2A18</v>
      </c>
      <c r="F40" s="105" t="str">
        <f>('A-RESUME'!C45)</f>
        <v>Light Ceiling with Insulation System</v>
      </c>
      <c r="G40" s="106"/>
      <c r="H40" s="12"/>
      <c r="I40" s="12"/>
      <c r="J40" s="12"/>
      <c r="K40" s="12"/>
      <c r="L40" s="12"/>
      <c r="M40" s="68"/>
      <c r="N40" s="80">
        <f>(M41)</f>
        <v>3384.2200000000003</v>
      </c>
      <c r="O40" s="70"/>
    </row>
    <row r="41" spans="1:15" ht="11.25" hidden="1">
      <c r="A41" s="102" t="s">
        <v>135</v>
      </c>
      <c r="B41" s="103" t="s">
        <v>225</v>
      </c>
      <c r="C41" s="72">
        <f>('B-AREAS'!C37)</f>
        <v>15.9</v>
      </c>
      <c r="D41" s="49"/>
      <c r="E41" s="91"/>
      <c r="F41" s="107" t="s">
        <v>417</v>
      </c>
      <c r="G41" s="94"/>
      <c r="H41" s="12"/>
      <c r="I41" s="12">
        <v>1</v>
      </c>
      <c r="J41" s="12">
        <v>64.4</v>
      </c>
      <c r="K41" s="12">
        <v>52.55</v>
      </c>
      <c r="L41" s="12"/>
      <c r="M41" s="68">
        <f>(I41*J41*K41)</f>
        <v>3384.2200000000003</v>
      </c>
      <c r="N41" s="80"/>
      <c r="O41" s="70"/>
    </row>
    <row r="42" spans="1:15" ht="11.25">
      <c r="A42" s="102" t="s">
        <v>136</v>
      </c>
      <c r="B42" s="103" t="s">
        <v>226</v>
      </c>
      <c r="C42" s="72">
        <f>('B-AREAS'!C38)</f>
        <v>4.15</v>
      </c>
      <c r="D42" s="49"/>
      <c r="E42" s="73"/>
      <c r="F42" s="74"/>
      <c r="G42" s="75"/>
      <c r="H42" s="76"/>
      <c r="I42" s="76"/>
      <c r="J42" s="76"/>
      <c r="K42" s="76"/>
      <c r="L42" s="76"/>
      <c r="M42" s="77"/>
      <c r="N42" s="78"/>
      <c r="O42" s="70"/>
    </row>
    <row r="43" spans="1:15" ht="11.25">
      <c r="A43" s="102" t="s">
        <v>137</v>
      </c>
      <c r="B43" s="103" t="s">
        <v>227</v>
      </c>
      <c r="C43" s="72">
        <f>('B-AREAS'!C39)</f>
        <v>12.1</v>
      </c>
      <c r="D43" s="49"/>
      <c r="E43" s="104" t="str">
        <f>('A-RESUME'!B46)</f>
        <v>2A19</v>
      </c>
      <c r="F43" s="105" t="str">
        <f>('A-RESUME'!C46)</f>
        <v>Decks </v>
      </c>
      <c r="G43" s="106"/>
      <c r="H43" s="12"/>
      <c r="I43" s="12"/>
      <c r="J43" s="12"/>
      <c r="K43" s="12"/>
      <c r="L43" s="12"/>
      <c r="M43" s="68"/>
      <c r="N43" s="80">
        <f>(M44+M45)</f>
        <v>594.58</v>
      </c>
      <c r="O43" s="70"/>
    </row>
    <row r="44" spans="1:15" ht="11.25" hidden="1">
      <c r="A44" s="102" t="s">
        <v>138</v>
      </c>
      <c r="B44" s="103" t="s">
        <v>228</v>
      </c>
      <c r="C44" s="72">
        <f>('B-AREAS'!C40)</f>
        <v>10.8</v>
      </c>
      <c r="D44" s="49"/>
      <c r="E44" s="91"/>
      <c r="F44" s="107" t="s">
        <v>426</v>
      </c>
      <c r="G44" s="94"/>
      <c r="H44" s="12"/>
      <c r="I44" s="12">
        <v>1</v>
      </c>
      <c r="J44" s="12">
        <v>15.4</v>
      </c>
      <c r="K44" s="12">
        <v>28.9</v>
      </c>
      <c r="L44" s="12"/>
      <c r="M44" s="68">
        <f>(I44*J44*K44)</f>
        <v>445.06</v>
      </c>
      <c r="N44" s="80"/>
      <c r="O44" s="70"/>
    </row>
    <row r="45" spans="1:15" ht="11.25" hidden="1">
      <c r="A45" s="102" t="s">
        <v>139</v>
      </c>
      <c r="B45" s="103" t="s">
        <v>229</v>
      </c>
      <c r="C45" s="72">
        <f>('B-AREAS'!C41)</f>
        <v>102.55</v>
      </c>
      <c r="D45" s="49"/>
      <c r="E45" s="91"/>
      <c r="F45" s="107" t="s">
        <v>427</v>
      </c>
      <c r="G45" s="94"/>
      <c r="H45" s="12"/>
      <c r="I45" s="12">
        <v>1</v>
      </c>
      <c r="J45" s="12">
        <v>8.4</v>
      </c>
      <c r="K45" s="12">
        <v>17.8</v>
      </c>
      <c r="L45" s="12"/>
      <c r="M45" s="68">
        <f>(I45*J45*K45)</f>
        <v>149.52</v>
      </c>
      <c r="N45" s="80"/>
      <c r="O45" s="70"/>
    </row>
    <row r="46" spans="1:15" ht="11.25" hidden="1">
      <c r="A46" s="102"/>
      <c r="B46" s="103"/>
      <c r="C46" s="72">
        <f>('B-AREAS'!C42)</f>
        <v>0</v>
      </c>
      <c r="D46" s="49"/>
      <c r="E46" s="109">
        <v>9.2</v>
      </c>
      <c r="F46" s="110"/>
      <c r="G46" s="111"/>
      <c r="H46" s="12"/>
      <c r="I46" s="12"/>
      <c r="J46" s="12"/>
      <c r="K46" s="12"/>
      <c r="L46" s="12"/>
      <c r="M46" s="68"/>
      <c r="N46" s="80"/>
      <c r="O46" s="70"/>
    </row>
    <row r="47" spans="1:15" ht="11.25" hidden="1">
      <c r="A47" s="102"/>
      <c r="B47" s="103"/>
      <c r="C47" s="72">
        <f>('B-AREAS'!C43)</f>
        <v>0</v>
      </c>
      <c r="D47" s="49"/>
      <c r="E47" s="109">
        <v>8.9</v>
      </c>
      <c r="F47" s="110"/>
      <c r="G47" s="111"/>
      <c r="H47" s="12"/>
      <c r="I47" s="12"/>
      <c r="J47" s="12"/>
      <c r="K47" s="12"/>
      <c r="L47" s="12"/>
      <c r="M47" s="68"/>
      <c r="N47" s="80"/>
      <c r="O47" s="70"/>
    </row>
    <row r="48" spans="1:15" ht="11.25" hidden="1">
      <c r="A48" s="102"/>
      <c r="B48" s="103"/>
      <c r="C48" s="72">
        <f>('B-AREAS'!C44)</f>
        <v>0</v>
      </c>
      <c r="D48" s="49"/>
      <c r="E48" s="109">
        <v>10.7</v>
      </c>
      <c r="F48" s="110"/>
      <c r="G48" s="111"/>
      <c r="H48" s="12"/>
      <c r="I48" s="12"/>
      <c r="J48" s="12"/>
      <c r="K48" s="12"/>
      <c r="L48" s="12"/>
      <c r="M48" s="68"/>
      <c r="N48" s="80"/>
      <c r="O48" s="70"/>
    </row>
    <row r="49" spans="1:15" ht="11.25" hidden="1">
      <c r="A49" s="102"/>
      <c r="B49" s="103"/>
      <c r="C49" s="72">
        <f>('B-AREAS'!C45)</f>
        <v>0</v>
      </c>
      <c r="D49" s="49"/>
      <c r="E49" s="109">
        <v>8.5</v>
      </c>
      <c r="F49" s="110"/>
      <c r="G49" s="111"/>
      <c r="H49" s="12"/>
      <c r="I49" s="12"/>
      <c r="J49" s="12"/>
      <c r="K49" s="12"/>
      <c r="L49" s="12"/>
      <c r="M49" s="68"/>
      <c r="N49" s="80"/>
      <c r="O49" s="70"/>
    </row>
    <row r="50" spans="1:15" ht="11.25" hidden="1">
      <c r="A50" s="102"/>
      <c r="B50" s="103"/>
      <c r="C50" s="72">
        <f>('B-AREAS'!C46)</f>
        <v>0</v>
      </c>
      <c r="D50" s="49"/>
      <c r="E50" s="109">
        <v>9.15</v>
      </c>
      <c r="F50" s="110"/>
      <c r="G50" s="111"/>
      <c r="H50" s="12"/>
      <c r="I50" s="12"/>
      <c r="J50" s="12"/>
      <c r="K50" s="12"/>
      <c r="L50" s="12"/>
      <c r="M50" s="68"/>
      <c r="N50" s="80"/>
      <c r="O50" s="70"/>
    </row>
    <row r="51" spans="1:15" ht="11.25" hidden="1">
      <c r="A51" s="102"/>
      <c r="B51" s="103"/>
      <c r="C51" s="72">
        <f>('B-AREAS'!C47)</f>
        <v>0</v>
      </c>
      <c r="D51" s="49"/>
      <c r="E51" s="109">
        <v>11.8</v>
      </c>
      <c r="F51" s="110"/>
      <c r="G51" s="111"/>
      <c r="H51" s="12"/>
      <c r="I51" s="12"/>
      <c r="J51" s="12"/>
      <c r="K51" s="12"/>
      <c r="L51" s="12"/>
      <c r="M51" s="68"/>
      <c r="N51" s="80"/>
      <c r="O51" s="70"/>
    </row>
    <row r="52" spans="1:15" ht="11.25" hidden="1">
      <c r="A52" s="102"/>
      <c r="B52" s="103"/>
      <c r="C52" s="72">
        <f>('B-AREAS'!C48)</f>
        <v>0</v>
      </c>
      <c r="D52" s="49"/>
      <c r="E52" s="109">
        <v>8.5</v>
      </c>
      <c r="F52" s="110"/>
      <c r="G52" s="111"/>
      <c r="H52" s="12"/>
      <c r="I52" s="12"/>
      <c r="J52" s="12"/>
      <c r="K52" s="12"/>
      <c r="L52" s="12"/>
      <c r="M52" s="68"/>
      <c r="N52" s="80"/>
      <c r="O52" s="70"/>
    </row>
    <row r="53" spans="1:15" ht="11.25" hidden="1">
      <c r="A53" s="102"/>
      <c r="B53" s="103"/>
      <c r="C53" s="72">
        <f>('B-AREAS'!C49)</f>
        <v>0</v>
      </c>
      <c r="D53" s="49"/>
      <c r="E53" s="109">
        <v>8.5</v>
      </c>
      <c r="F53" s="110"/>
      <c r="G53" s="111"/>
      <c r="H53" s="12"/>
      <c r="I53" s="12"/>
      <c r="J53" s="12"/>
      <c r="K53" s="12"/>
      <c r="L53" s="12"/>
      <c r="M53" s="68"/>
      <c r="N53" s="80"/>
      <c r="O53" s="70"/>
    </row>
    <row r="54" spans="1:15" ht="11.25" hidden="1">
      <c r="A54" s="102"/>
      <c r="B54" s="103"/>
      <c r="C54" s="72">
        <f>('B-AREAS'!C50)</f>
        <v>0</v>
      </c>
      <c r="D54" s="49"/>
      <c r="E54" s="109">
        <v>8.5</v>
      </c>
      <c r="F54" s="110"/>
      <c r="G54" s="111"/>
      <c r="H54" s="12"/>
      <c r="I54" s="12"/>
      <c r="J54" s="12"/>
      <c r="K54" s="12"/>
      <c r="L54" s="12"/>
      <c r="M54" s="68"/>
      <c r="N54" s="80"/>
      <c r="O54" s="70"/>
    </row>
    <row r="55" spans="1:15" ht="11.25" hidden="1">
      <c r="A55" s="102"/>
      <c r="B55" s="103"/>
      <c r="C55" s="72">
        <f>('B-AREAS'!C51)</f>
        <v>0</v>
      </c>
      <c r="D55" s="49"/>
      <c r="E55" s="109">
        <v>10.3</v>
      </c>
      <c r="F55" s="110"/>
      <c r="G55" s="111"/>
      <c r="H55" s="12"/>
      <c r="I55" s="12"/>
      <c r="J55" s="12"/>
      <c r="K55" s="12"/>
      <c r="L55" s="12"/>
      <c r="M55" s="68"/>
      <c r="N55" s="80"/>
      <c r="O55" s="70"/>
    </row>
    <row r="56" spans="1:15" ht="11.25" hidden="1">
      <c r="A56" s="102"/>
      <c r="B56" s="103"/>
      <c r="C56" s="72">
        <f>('B-AREAS'!C52)</f>
        <v>0</v>
      </c>
      <c r="D56" s="49"/>
      <c r="E56" s="109">
        <v>8.5</v>
      </c>
      <c r="F56" s="110"/>
      <c r="G56" s="111"/>
      <c r="H56" s="12"/>
      <c r="I56" s="12"/>
      <c r="J56" s="12"/>
      <c r="K56" s="12"/>
      <c r="L56" s="12"/>
      <c r="M56" s="68"/>
      <c r="N56" s="80"/>
      <c r="O56" s="70"/>
    </row>
    <row r="57" spans="1:15" ht="11.25">
      <c r="A57" s="102" t="s">
        <v>140</v>
      </c>
      <c r="B57" s="103" t="s">
        <v>230</v>
      </c>
      <c r="C57" s="72">
        <f>('B-AREAS'!C53)</f>
        <v>12.85</v>
      </c>
      <c r="D57" s="49"/>
      <c r="E57" s="73"/>
      <c r="F57" s="74"/>
      <c r="G57" s="75"/>
      <c r="H57" s="76"/>
      <c r="I57" s="76"/>
      <c r="J57" s="76"/>
      <c r="K57" s="76"/>
      <c r="L57" s="76"/>
      <c r="M57" s="77"/>
      <c r="N57" s="78"/>
      <c r="O57" s="70"/>
    </row>
    <row r="58" spans="1:16" ht="11.25">
      <c r="A58" s="102" t="s">
        <v>141</v>
      </c>
      <c r="B58" s="103" t="s">
        <v>231</v>
      </c>
      <c r="C58" s="72">
        <f>('B-AREAS'!C54)</f>
        <v>17.6</v>
      </c>
      <c r="D58" s="49"/>
      <c r="E58" s="104" t="str">
        <f>('A-RESUME'!B47)</f>
        <v>2A20</v>
      </c>
      <c r="F58" s="105" t="str">
        <f>('A-RESUME'!C47)</f>
        <v>Façades (aluminium isolated panel)</v>
      </c>
      <c r="G58" s="106"/>
      <c r="H58" s="12"/>
      <c r="I58" s="12"/>
      <c r="J58" s="12"/>
      <c r="K58" s="12"/>
      <c r="L58" s="12"/>
      <c r="M58" s="68"/>
      <c r="N58" s="80">
        <f>SUM(M59:M62)</f>
        <v>2497.55</v>
      </c>
      <c r="O58" s="70"/>
      <c r="P58" s="188" t="s">
        <v>508</v>
      </c>
    </row>
    <row r="59" spans="1:15" ht="11.25" hidden="1">
      <c r="A59" s="102" t="s">
        <v>142</v>
      </c>
      <c r="B59" s="103" t="s">
        <v>265</v>
      </c>
      <c r="C59" s="72">
        <f>('B-AREAS'!C55)</f>
        <v>6.2</v>
      </c>
      <c r="D59" s="49"/>
      <c r="E59" s="91"/>
      <c r="F59" s="107" t="s">
        <v>428</v>
      </c>
      <c r="G59" s="94"/>
      <c r="H59" s="12"/>
      <c r="I59" s="12">
        <v>1</v>
      </c>
      <c r="J59" s="12"/>
      <c r="K59" s="12">
        <v>863.7</v>
      </c>
      <c r="L59" s="12"/>
      <c r="M59" s="68">
        <f>(I59*K59)</f>
        <v>863.7</v>
      </c>
      <c r="N59" s="80"/>
      <c r="O59" s="70"/>
    </row>
    <row r="60" spans="1:15" ht="11.25" hidden="1">
      <c r="A60" s="102" t="s">
        <v>143</v>
      </c>
      <c r="B60" s="103" t="s">
        <v>232</v>
      </c>
      <c r="C60" s="72">
        <f>('B-AREAS'!C56)</f>
        <v>13.55</v>
      </c>
      <c r="D60" s="49"/>
      <c r="E60" s="91"/>
      <c r="F60" s="107" t="s">
        <v>429</v>
      </c>
      <c r="G60" s="94"/>
      <c r="H60" s="12"/>
      <c r="I60" s="12">
        <v>1</v>
      </c>
      <c r="J60" s="12"/>
      <c r="K60" s="12">
        <v>526.1</v>
      </c>
      <c r="L60" s="12"/>
      <c r="M60" s="68">
        <f>(I60*K60)</f>
        <v>526.1</v>
      </c>
      <c r="N60" s="80"/>
      <c r="O60" s="70"/>
    </row>
    <row r="61" spans="1:15" ht="11.25" hidden="1">
      <c r="A61" s="102" t="s">
        <v>144</v>
      </c>
      <c r="B61" s="103" t="s">
        <v>233</v>
      </c>
      <c r="C61" s="72">
        <f>('B-AREAS'!C57)</f>
        <v>15.05</v>
      </c>
      <c r="D61" s="49"/>
      <c r="E61" s="91"/>
      <c r="F61" s="107" t="s">
        <v>430</v>
      </c>
      <c r="G61" s="94"/>
      <c r="H61" s="12"/>
      <c r="I61" s="12">
        <v>1</v>
      </c>
      <c r="J61" s="12"/>
      <c r="K61" s="12">
        <v>609.4</v>
      </c>
      <c r="L61" s="12"/>
      <c r="M61" s="68">
        <f>(I61*K61)</f>
        <v>609.4</v>
      </c>
      <c r="N61" s="80"/>
      <c r="O61" s="70"/>
    </row>
    <row r="62" spans="1:15" ht="11.25" hidden="1">
      <c r="A62" s="102" t="s">
        <v>145</v>
      </c>
      <c r="B62" s="103" t="s">
        <v>234</v>
      </c>
      <c r="C62" s="72">
        <f>('B-AREAS'!C58)</f>
        <v>43.5</v>
      </c>
      <c r="D62" s="49"/>
      <c r="E62" s="91"/>
      <c r="F62" s="107" t="s">
        <v>431</v>
      </c>
      <c r="G62" s="94"/>
      <c r="H62" s="12"/>
      <c r="I62" s="12">
        <v>1</v>
      </c>
      <c r="J62" s="12"/>
      <c r="K62" s="12">
        <v>498.35</v>
      </c>
      <c r="L62" s="12"/>
      <c r="M62" s="68">
        <f>(I62*K62)</f>
        <v>498.35</v>
      </c>
      <c r="N62" s="80"/>
      <c r="O62" s="70"/>
    </row>
    <row r="63" spans="1:15" ht="12" thickBot="1">
      <c r="A63" s="102" t="s">
        <v>146</v>
      </c>
      <c r="B63" s="103" t="s">
        <v>235</v>
      </c>
      <c r="C63" s="72">
        <f>('B-AREAS'!C59)</f>
        <v>19.3</v>
      </c>
      <c r="D63" s="49"/>
      <c r="E63" s="73"/>
      <c r="F63" s="74"/>
      <c r="G63" s="75"/>
      <c r="H63" s="76"/>
      <c r="I63" s="76"/>
      <c r="J63" s="76"/>
      <c r="K63" s="76"/>
      <c r="L63" s="76"/>
      <c r="M63" s="77"/>
      <c r="N63" s="78"/>
      <c r="O63" s="70"/>
    </row>
    <row r="64" spans="1:23" ht="11.25">
      <c r="A64" s="102" t="s">
        <v>147</v>
      </c>
      <c r="B64" s="103" t="s">
        <v>236</v>
      </c>
      <c r="C64" s="72">
        <f>('B-AREAS'!C60)</f>
        <v>19.3</v>
      </c>
      <c r="D64" s="49"/>
      <c r="E64" s="104" t="str">
        <f>('A-RESUME'!B48)</f>
        <v>2A21</v>
      </c>
      <c r="F64" s="105" t="str">
        <f>('A-RESUME'!C48)</f>
        <v>Lobby / Admission </v>
      </c>
      <c r="G64" s="106"/>
      <c r="H64" s="12"/>
      <c r="I64" s="12"/>
      <c r="J64" s="12"/>
      <c r="K64" s="12"/>
      <c r="L64" s="12"/>
      <c r="M64" s="68"/>
      <c r="N64" s="80">
        <f>SUM(M65:M67)</f>
        <v>236.10000000000002</v>
      </c>
      <c r="O64" s="70"/>
      <c r="P64" s="112">
        <f>(W72/N66)</f>
        <v>174.54557894736843</v>
      </c>
      <c r="Q64" s="113"/>
      <c r="R64" s="114" t="s">
        <v>512</v>
      </c>
      <c r="S64" s="114" t="s">
        <v>511</v>
      </c>
      <c r="T64" s="113"/>
      <c r="U64" s="115"/>
      <c r="V64" s="114" t="s">
        <v>512</v>
      </c>
      <c r="W64" s="116" t="s">
        <v>511</v>
      </c>
    </row>
    <row r="65" spans="1:23" ht="11.25">
      <c r="A65" s="102" t="s">
        <v>148</v>
      </c>
      <c r="B65" s="103" t="s">
        <v>237</v>
      </c>
      <c r="C65" s="72">
        <f>('B-AREAS'!C61)</f>
        <v>42</v>
      </c>
      <c r="D65" s="49"/>
      <c r="E65" s="91"/>
      <c r="F65" s="107" t="str">
        <f>(B26)</f>
        <v>ENTRANCE</v>
      </c>
      <c r="G65" s="83"/>
      <c r="H65" s="108" t="str">
        <f>(A26)</f>
        <v>0-06</v>
      </c>
      <c r="I65" s="12">
        <v>1</v>
      </c>
      <c r="J65" s="12"/>
      <c r="K65" s="68">
        <f>(C26)</f>
        <v>64.8</v>
      </c>
      <c r="L65" s="12"/>
      <c r="M65" s="68">
        <f>(I65*K65)</f>
        <v>64.8</v>
      </c>
      <c r="N65" s="80"/>
      <c r="O65" s="70"/>
      <c r="P65" s="117"/>
      <c r="Q65" s="118" t="str">
        <f>($E$316)</f>
        <v>AA</v>
      </c>
      <c r="R65" s="12">
        <v>16.55</v>
      </c>
      <c r="S65" s="119">
        <f>(R65*$N$316)</f>
        <v>2482.5</v>
      </c>
      <c r="T65" s="120"/>
      <c r="U65" s="121" t="str">
        <f>($E$285)</f>
        <v>C</v>
      </c>
      <c r="V65" s="12">
        <v>24.21</v>
      </c>
      <c r="W65" s="122">
        <f>(V65*$N$285)</f>
        <v>581.04</v>
      </c>
    </row>
    <row r="66" spans="1:23" ht="11.25">
      <c r="A66" s="102" t="s">
        <v>149</v>
      </c>
      <c r="B66" s="103" t="s">
        <v>238</v>
      </c>
      <c r="C66" s="72">
        <f>('B-AREAS'!C62)</f>
        <v>48.45</v>
      </c>
      <c r="D66" s="49"/>
      <c r="E66" s="91"/>
      <c r="F66" s="107" t="str">
        <f>(B30)</f>
        <v>LOBBY</v>
      </c>
      <c r="G66" s="83"/>
      <c r="H66" s="108" t="str">
        <f>(A30)</f>
        <v>0-10</v>
      </c>
      <c r="I66" s="12">
        <v>1</v>
      </c>
      <c r="J66" s="12"/>
      <c r="K66" s="68">
        <f>(C30)</f>
        <v>95</v>
      </c>
      <c r="L66" s="12"/>
      <c r="M66" s="68">
        <f>(I66*K66)</f>
        <v>95</v>
      </c>
      <c r="N66" s="80">
        <f>('B-AREAS'!C26)</f>
        <v>95</v>
      </c>
      <c r="O66" s="70"/>
      <c r="P66" s="117"/>
      <c r="Q66" s="118" t="str">
        <f>($E$286)</f>
        <v>D</v>
      </c>
      <c r="R66" s="12">
        <v>39.51</v>
      </c>
      <c r="S66" s="119">
        <f>(R66*$N$286)</f>
        <v>1303.83</v>
      </c>
      <c r="T66" s="120"/>
      <c r="U66" s="121" t="str">
        <f>($E$311)</f>
        <v>W</v>
      </c>
      <c r="V66" s="12">
        <v>6.9</v>
      </c>
      <c r="W66" s="122">
        <f>(V66*$N$311)</f>
        <v>586.5</v>
      </c>
    </row>
    <row r="67" spans="1:23" ht="11.25">
      <c r="A67" s="102" t="s">
        <v>150</v>
      </c>
      <c r="B67" s="103" t="s">
        <v>239</v>
      </c>
      <c r="C67" s="72">
        <f>('B-AREAS'!C63)</f>
        <v>20.9</v>
      </c>
      <c r="D67" s="49"/>
      <c r="E67" s="91"/>
      <c r="F67" s="107" t="str">
        <f>(B123)</f>
        <v>SPECTATORS LOBBY</v>
      </c>
      <c r="G67" s="83"/>
      <c r="H67" s="84" t="str">
        <f>(A123)</f>
        <v>1-10</v>
      </c>
      <c r="I67" s="12">
        <v>1</v>
      </c>
      <c r="J67" s="12"/>
      <c r="K67" s="68">
        <f>(C123)</f>
        <v>76.3</v>
      </c>
      <c r="L67" s="12"/>
      <c r="M67" s="68">
        <f>(I67*K67)</f>
        <v>76.3</v>
      </c>
      <c r="N67" s="80"/>
      <c r="O67" s="70"/>
      <c r="P67" s="117"/>
      <c r="Q67" s="118" t="str">
        <f>($E$289)</f>
        <v>F</v>
      </c>
      <c r="R67" s="12">
        <v>115.47</v>
      </c>
      <c r="S67" s="119">
        <f>(R67*$N$289)</f>
        <v>923.76</v>
      </c>
      <c r="T67" s="120"/>
      <c r="U67" s="121" t="s">
        <v>17</v>
      </c>
      <c r="V67" s="12" t="s">
        <v>17</v>
      </c>
      <c r="W67" s="123" t="s">
        <v>17</v>
      </c>
    </row>
    <row r="68" spans="1:23" ht="11.25">
      <c r="A68" s="102"/>
      <c r="B68" s="103"/>
      <c r="C68" s="72"/>
      <c r="D68" s="49"/>
      <c r="E68" s="91"/>
      <c r="F68" s="107"/>
      <c r="G68" s="83"/>
      <c r="H68" s="84"/>
      <c r="I68" s="12"/>
      <c r="J68" s="12"/>
      <c r="K68" s="68"/>
      <c r="L68" s="12"/>
      <c r="M68" s="68"/>
      <c r="N68" s="80"/>
      <c r="O68" s="70"/>
      <c r="P68" s="117"/>
      <c r="Q68" s="118" t="str">
        <f>($E$297)</f>
        <v>L</v>
      </c>
      <c r="R68" s="12">
        <v>111.8</v>
      </c>
      <c r="S68" s="119">
        <f>(R68*$N$297)</f>
        <v>559</v>
      </c>
      <c r="T68" s="120"/>
      <c r="U68" s="121" t="s">
        <v>17</v>
      </c>
      <c r="V68" s="12" t="s">
        <v>17</v>
      </c>
      <c r="W68" s="122" t="s">
        <v>17</v>
      </c>
    </row>
    <row r="69" spans="1:23" ht="11.25">
      <c r="A69" s="102"/>
      <c r="B69" s="103"/>
      <c r="C69" s="72"/>
      <c r="D69" s="49"/>
      <c r="E69" s="91"/>
      <c r="F69" s="107"/>
      <c r="G69" s="83"/>
      <c r="H69" s="84"/>
      <c r="I69" s="12"/>
      <c r="J69" s="12"/>
      <c r="K69" s="68"/>
      <c r="L69" s="12"/>
      <c r="M69" s="68"/>
      <c r="N69" s="124" t="s">
        <v>17</v>
      </c>
      <c r="O69" s="70"/>
      <c r="P69" s="117"/>
      <c r="Q69" s="118" t="str">
        <f>($E$293)</f>
        <v>I</v>
      </c>
      <c r="R69" s="12">
        <v>92.6</v>
      </c>
      <c r="S69" s="119">
        <f>(R69*$N$293)</f>
        <v>3889.2</v>
      </c>
      <c r="T69" s="120"/>
      <c r="U69" s="121" t="s">
        <v>17</v>
      </c>
      <c r="V69" s="12" t="s">
        <v>17</v>
      </c>
      <c r="W69" s="122" t="s">
        <v>17</v>
      </c>
    </row>
    <row r="70" spans="1:23" ht="11.25">
      <c r="A70" s="102"/>
      <c r="B70" s="103"/>
      <c r="C70" s="72"/>
      <c r="D70" s="49"/>
      <c r="E70" s="91"/>
      <c r="F70" s="107"/>
      <c r="G70" s="83"/>
      <c r="H70" s="84"/>
      <c r="I70" s="12"/>
      <c r="J70" s="12"/>
      <c r="K70" s="68"/>
      <c r="L70" s="12"/>
      <c r="M70" s="68"/>
      <c r="N70" s="80"/>
      <c r="O70" s="70"/>
      <c r="P70" s="117"/>
      <c r="Q70" s="118" t="str">
        <f>($E$299)</f>
        <v>M</v>
      </c>
      <c r="R70" s="12">
        <v>92.6</v>
      </c>
      <c r="S70" s="119">
        <f>(R70*$N$299)</f>
        <v>5556</v>
      </c>
      <c r="T70" s="120"/>
      <c r="U70" s="13"/>
      <c r="V70" s="12"/>
      <c r="W70" s="125"/>
    </row>
    <row r="71" spans="1:23" ht="11.25">
      <c r="A71" s="102"/>
      <c r="B71" s="103"/>
      <c r="C71" s="72"/>
      <c r="D71" s="49"/>
      <c r="E71" s="91"/>
      <c r="F71" s="107"/>
      <c r="G71" s="83"/>
      <c r="H71" s="84"/>
      <c r="I71" s="12"/>
      <c r="J71" s="12"/>
      <c r="K71" s="68"/>
      <c r="L71" s="12"/>
      <c r="M71" s="68"/>
      <c r="N71" s="80"/>
      <c r="O71" s="70"/>
      <c r="P71" s="126"/>
      <c r="Q71" s="127" t="str">
        <f>($E$283)</f>
        <v>A</v>
      </c>
      <c r="R71" s="128">
        <v>2</v>
      </c>
      <c r="S71" s="129">
        <f>(R71*$N$283)</f>
        <v>700</v>
      </c>
      <c r="T71" s="130"/>
      <c r="U71" s="131"/>
      <c r="V71" s="128"/>
      <c r="W71" s="132"/>
    </row>
    <row r="72" spans="1:23" ht="11.25">
      <c r="A72" s="102"/>
      <c r="B72" s="103"/>
      <c r="C72" s="72"/>
      <c r="D72" s="49"/>
      <c r="E72" s="91"/>
      <c r="F72" s="107"/>
      <c r="G72" s="83"/>
      <c r="H72" s="84"/>
      <c r="I72" s="12"/>
      <c r="J72" s="12"/>
      <c r="K72" s="68"/>
      <c r="L72" s="12"/>
      <c r="M72" s="68"/>
      <c r="N72" s="80"/>
      <c r="O72" s="70"/>
      <c r="P72" s="117"/>
      <c r="Q72" s="120"/>
      <c r="R72" s="12"/>
      <c r="S72" s="12"/>
      <c r="T72" s="120"/>
      <c r="U72" s="12"/>
      <c r="V72" s="133" t="s">
        <v>510</v>
      </c>
      <c r="W72" s="134">
        <f>SUM(S65:S71)+SUM(W65:W69)</f>
        <v>16581.83</v>
      </c>
    </row>
    <row r="73" spans="1:23" ht="12" thickBot="1">
      <c r="A73" s="102" t="s">
        <v>151</v>
      </c>
      <c r="B73" s="103" t="s">
        <v>242</v>
      </c>
      <c r="C73" s="72">
        <f>('B-AREAS'!C64)</f>
        <v>20.8</v>
      </c>
      <c r="D73" s="49"/>
      <c r="E73" s="73"/>
      <c r="F73" s="74"/>
      <c r="G73" s="75"/>
      <c r="H73" s="76"/>
      <c r="I73" s="76"/>
      <c r="J73" s="76"/>
      <c r="K73" s="76"/>
      <c r="L73" s="76"/>
      <c r="M73" s="77"/>
      <c r="N73" s="78"/>
      <c r="O73" s="70"/>
      <c r="P73" s="135"/>
      <c r="Q73" s="136"/>
      <c r="R73" s="137"/>
      <c r="S73" s="137"/>
      <c r="T73" s="136"/>
      <c r="U73" s="137"/>
      <c r="V73" s="137"/>
      <c r="W73" s="138"/>
    </row>
    <row r="74" spans="1:23" ht="11.25">
      <c r="A74" s="102" t="s">
        <v>152</v>
      </c>
      <c r="B74" s="103" t="s">
        <v>243</v>
      </c>
      <c r="C74" s="72">
        <f>('B-AREAS'!C65)</f>
        <v>20.8</v>
      </c>
      <c r="D74" s="49"/>
      <c r="E74" s="104" t="str">
        <f>('A-RESUME'!B49)</f>
        <v>2A22</v>
      </c>
      <c r="F74" s="105" t="str">
        <f>('A-RESUME'!C49)</f>
        <v>Shop Area</v>
      </c>
      <c r="G74" s="13"/>
      <c r="H74" s="139"/>
      <c r="I74" s="12"/>
      <c r="J74" s="12"/>
      <c r="K74" s="12"/>
      <c r="L74" s="12"/>
      <c r="M74" s="68"/>
      <c r="N74" s="80">
        <f>SUM(M76)</f>
        <v>26.6</v>
      </c>
      <c r="O74" s="70"/>
      <c r="P74" s="112">
        <f>(W82/N74)</f>
        <v>261.7124060150376</v>
      </c>
      <c r="Q74" s="113"/>
      <c r="R74" s="114" t="s">
        <v>512</v>
      </c>
      <c r="S74" s="114" t="s">
        <v>511</v>
      </c>
      <c r="T74" s="113"/>
      <c r="U74" s="115"/>
      <c r="V74" s="114" t="s">
        <v>512</v>
      </c>
      <c r="W74" s="116" t="s">
        <v>511</v>
      </c>
    </row>
    <row r="75" spans="1:23" ht="11.25">
      <c r="A75" s="102"/>
      <c r="B75" s="103"/>
      <c r="C75" s="72"/>
      <c r="D75" s="49"/>
      <c r="E75" s="104"/>
      <c r="F75" s="105"/>
      <c r="G75" s="13"/>
      <c r="H75" s="139"/>
      <c r="I75" s="12"/>
      <c r="J75" s="12"/>
      <c r="K75" s="12"/>
      <c r="L75" s="12"/>
      <c r="M75" s="68"/>
      <c r="N75" s="80"/>
      <c r="O75" s="70"/>
      <c r="P75" s="117"/>
      <c r="Q75" s="118" t="str">
        <f>($E$316)</f>
        <v>AA</v>
      </c>
      <c r="R75" s="12">
        <v>27.3</v>
      </c>
      <c r="S75" s="119">
        <f>(R75*$N$316)</f>
        <v>4095</v>
      </c>
      <c r="T75" s="120"/>
      <c r="U75" s="121" t="s">
        <v>17</v>
      </c>
      <c r="V75" s="12" t="s">
        <v>17</v>
      </c>
      <c r="W75" s="122" t="s">
        <v>17</v>
      </c>
    </row>
    <row r="76" spans="1:23" ht="11.25">
      <c r="A76" s="102" t="s">
        <v>153</v>
      </c>
      <c r="B76" s="103" t="s">
        <v>241</v>
      </c>
      <c r="C76" s="72">
        <f>('B-AREAS'!C66)</f>
        <v>20.95</v>
      </c>
      <c r="D76" s="49"/>
      <c r="E76" s="104"/>
      <c r="F76" s="107" t="str">
        <f>(B31)</f>
        <v>SHOP</v>
      </c>
      <c r="G76" s="13"/>
      <c r="H76" s="139"/>
      <c r="I76" s="12">
        <v>1</v>
      </c>
      <c r="J76" s="12"/>
      <c r="K76" s="68">
        <f>(C31)</f>
        <v>26.6</v>
      </c>
      <c r="L76" s="12"/>
      <c r="M76" s="68">
        <f>(I76*K76)</f>
        <v>26.6</v>
      </c>
      <c r="N76" s="80"/>
      <c r="O76" s="70"/>
      <c r="P76" s="117"/>
      <c r="Q76" s="118" t="str">
        <f>($E$286)</f>
        <v>D</v>
      </c>
      <c r="R76" s="12">
        <v>45.9</v>
      </c>
      <c r="S76" s="119">
        <f>(R76*$N$286)</f>
        <v>1514.7</v>
      </c>
      <c r="T76" s="120"/>
      <c r="U76" s="121" t="s">
        <v>17</v>
      </c>
      <c r="V76" s="12" t="s">
        <v>17</v>
      </c>
      <c r="W76" s="122" t="s">
        <v>17</v>
      </c>
    </row>
    <row r="77" spans="1:23" ht="11.25">
      <c r="A77" s="102"/>
      <c r="B77" s="103"/>
      <c r="C77" s="72"/>
      <c r="D77" s="49"/>
      <c r="E77" s="104"/>
      <c r="F77" s="107"/>
      <c r="G77" s="13"/>
      <c r="H77" s="139"/>
      <c r="I77" s="12"/>
      <c r="J77" s="12"/>
      <c r="K77" s="68"/>
      <c r="L77" s="12"/>
      <c r="M77" s="68"/>
      <c r="N77" s="80"/>
      <c r="O77" s="70"/>
      <c r="P77" s="117"/>
      <c r="Q77" s="118" t="str">
        <f>($E$289)</f>
        <v>F</v>
      </c>
      <c r="R77" s="12">
        <v>39.55</v>
      </c>
      <c r="S77" s="119">
        <f>(R77*$N$289)</f>
        <v>316.4</v>
      </c>
      <c r="T77" s="120"/>
      <c r="U77" s="121" t="s">
        <v>17</v>
      </c>
      <c r="V77" s="12" t="s">
        <v>17</v>
      </c>
      <c r="W77" s="123" t="s">
        <v>17</v>
      </c>
    </row>
    <row r="78" spans="1:23" ht="11.25">
      <c r="A78" s="102"/>
      <c r="B78" s="103"/>
      <c r="C78" s="72"/>
      <c r="D78" s="49"/>
      <c r="E78" s="104"/>
      <c r="F78" s="107"/>
      <c r="G78" s="13"/>
      <c r="H78" s="139"/>
      <c r="I78" s="12"/>
      <c r="J78" s="12"/>
      <c r="K78" s="68"/>
      <c r="L78" s="12"/>
      <c r="M78" s="68"/>
      <c r="N78" s="80"/>
      <c r="O78" s="70"/>
      <c r="P78" s="117"/>
      <c r="Q78" s="118" t="str">
        <f>($E$297)</f>
        <v>L</v>
      </c>
      <c r="R78" s="12">
        <v>38.25</v>
      </c>
      <c r="S78" s="119">
        <f>(R78*$N$297)</f>
        <v>191.25</v>
      </c>
      <c r="T78" s="120"/>
      <c r="U78" s="121" t="s">
        <v>17</v>
      </c>
      <c r="V78" s="12" t="s">
        <v>17</v>
      </c>
      <c r="W78" s="122" t="s">
        <v>17</v>
      </c>
    </row>
    <row r="79" spans="1:23" ht="11.25">
      <c r="A79" s="102"/>
      <c r="B79" s="103"/>
      <c r="C79" s="72"/>
      <c r="D79" s="49"/>
      <c r="E79" s="104"/>
      <c r="F79" s="107"/>
      <c r="G79" s="13"/>
      <c r="H79" s="139"/>
      <c r="I79" s="12"/>
      <c r="J79" s="12"/>
      <c r="K79" s="68"/>
      <c r="L79" s="12"/>
      <c r="M79" s="68"/>
      <c r="N79" s="124" t="s">
        <v>17</v>
      </c>
      <c r="O79" s="70"/>
      <c r="P79" s="117"/>
      <c r="Q79" s="118" t="str">
        <f>($E$294)</f>
        <v>J</v>
      </c>
      <c r="R79" s="12">
        <v>23.45</v>
      </c>
      <c r="S79" s="119">
        <f>(R79*$N$294)</f>
        <v>656.6</v>
      </c>
      <c r="T79" s="120"/>
      <c r="U79" s="121" t="s">
        <v>17</v>
      </c>
      <c r="V79" s="12" t="s">
        <v>17</v>
      </c>
      <c r="W79" s="122" t="s">
        <v>17</v>
      </c>
    </row>
    <row r="80" spans="1:23" ht="11.25">
      <c r="A80" s="102"/>
      <c r="B80" s="103"/>
      <c r="C80" s="72"/>
      <c r="D80" s="49"/>
      <c r="E80" s="104"/>
      <c r="F80" s="107"/>
      <c r="G80" s="13"/>
      <c r="H80" s="139"/>
      <c r="I80" s="12"/>
      <c r="J80" s="12"/>
      <c r="K80" s="68"/>
      <c r="L80" s="12"/>
      <c r="M80" s="68"/>
      <c r="N80" s="80"/>
      <c r="O80" s="70"/>
      <c r="P80" s="117"/>
      <c r="Q80" s="118" t="str">
        <f>($E$289)</f>
        <v>F</v>
      </c>
      <c r="R80" s="12">
        <v>23.45</v>
      </c>
      <c r="S80" s="119">
        <f>(R80*$N$289)</f>
        <v>187.6</v>
      </c>
      <c r="T80" s="120"/>
      <c r="U80" s="13"/>
      <c r="V80" s="12"/>
      <c r="W80" s="125"/>
    </row>
    <row r="81" spans="1:23" ht="11.25">
      <c r="A81" s="102"/>
      <c r="B81" s="103"/>
      <c r="C81" s="72"/>
      <c r="D81" s="49"/>
      <c r="E81" s="104"/>
      <c r="F81" s="107"/>
      <c r="G81" s="13"/>
      <c r="H81" s="139"/>
      <c r="I81" s="12"/>
      <c r="J81" s="12"/>
      <c r="K81" s="68"/>
      <c r="L81" s="12"/>
      <c r="M81" s="68"/>
      <c r="N81" s="80"/>
      <c r="O81" s="70"/>
      <c r="P81" s="126"/>
      <c r="Q81" s="127" t="s">
        <v>17</v>
      </c>
      <c r="R81" s="128" t="s">
        <v>17</v>
      </c>
      <c r="S81" s="129" t="s">
        <v>17</v>
      </c>
      <c r="T81" s="130"/>
      <c r="U81" s="131"/>
      <c r="V81" s="128"/>
      <c r="W81" s="132"/>
    </row>
    <row r="82" spans="1:23" ht="11.25">
      <c r="A82" s="102"/>
      <c r="B82" s="103"/>
      <c r="C82" s="72"/>
      <c r="D82" s="49"/>
      <c r="E82" s="104"/>
      <c r="F82" s="107"/>
      <c r="G82" s="13"/>
      <c r="H82" s="139"/>
      <c r="I82" s="12"/>
      <c r="J82" s="12"/>
      <c r="K82" s="68"/>
      <c r="L82" s="12"/>
      <c r="M82" s="68"/>
      <c r="N82" s="80"/>
      <c r="O82" s="70"/>
      <c r="P82" s="117"/>
      <c r="Q82" s="120"/>
      <c r="R82" s="12"/>
      <c r="S82" s="12"/>
      <c r="T82" s="120"/>
      <c r="U82" s="12"/>
      <c r="V82" s="133" t="s">
        <v>510</v>
      </c>
      <c r="W82" s="134">
        <f>SUM(S75:S81)+SUM(W75:W79)</f>
        <v>6961.55</v>
      </c>
    </row>
    <row r="83" spans="1:23" ht="12" thickBot="1">
      <c r="A83" s="102" t="s">
        <v>154</v>
      </c>
      <c r="B83" s="103" t="s">
        <v>240</v>
      </c>
      <c r="C83" s="72">
        <f>('B-AREAS'!C67)</f>
        <v>49</v>
      </c>
      <c r="D83" s="49"/>
      <c r="E83" s="73"/>
      <c r="F83" s="74"/>
      <c r="G83" s="75"/>
      <c r="H83" s="76"/>
      <c r="I83" s="76"/>
      <c r="J83" s="76"/>
      <c r="K83" s="76"/>
      <c r="L83" s="76"/>
      <c r="M83" s="77"/>
      <c r="N83" s="78"/>
      <c r="O83" s="70"/>
      <c r="P83" s="135"/>
      <c r="Q83" s="136"/>
      <c r="R83" s="137"/>
      <c r="S83" s="137"/>
      <c r="T83" s="136"/>
      <c r="U83" s="137"/>
      <c r="V83" s="137"/>
      <c r="W83" s="138"/>
    </row>
    <row r="84" spans="1:23" ht="11.25">
      <c r="A84" s="102" t="s">
        <v>155</v>
      </c>
      <c r="B84" s="103" t="s">
        <v>246</v>
      </c>
      <c r="C84" s="72">
        <f>('B-AREAS'!C68)</f>
        <v>42.1</v>
      </c>
      <c r="D84" s="49"/>
      <c r="E84" s="104" t="str">
        <f>('A-RESUME'!B50)</f>
        <v>2A23</v>
      </c>
      <c r="F84" s="105" t="str">
        <f>('A-RESUME'!C50)</f>
        <v>Administrative &amp; Office areas</v>
      </c>
      <c r="G84" s="13"/>
      <c r="H84" s="139"/>
      <c r="I84" s="12"/>
      <c r="J84" s="12"/>
      <c r="K84" s="12"/>
      <c r="L84" s="12"/>
      <c r="M84" s="68"/>
      <c r="N84" s="80">
        <f>SUM(M85:M91)</f>
        <v>172.2</v>
      </c>
      <c r="O84" s="70"/>
      <c r="P84" s="112">
        <f>(W92/N85)</f>
        <v>154.18152709359603</v>
      </c>
      <c r="Q84" s="113"/>
      <c r="R84" s="114" t="s">
        <v>512</v>
      </c>
      <c r="S84" s="114" t="s">
        <v>511</v>
      </c>
      <c r="T84" s="113"/>
      <c r="U84" s="115"/>
      <c r="V84" s="114" t="s">
        <v>512</v>
      </c>
      <c r="W84" s="116" t="s">
        <v>511</v>
      </c>
    </row>
    <row r="85" spans="1:23" ht="11.25">
      <c r="A85" s="102" t="s">
        <v>156</v>
      </c>
      <c r="B85" s="103" t="s">
        <v>245</v>
      </c>
      <c r="C85" s="72">
        <f>('B-AREAS'!C69)</f>
        <v>19.3</v>
      </c>
      <c r="D85" s="49"/>
      <c r="E85" s="91"/>
      <c r="F85" s="107" t="str">
        <f>(B37)</f>
        <v>CLUB  OFFICE</v>
      </c>
      <c r="G85" s="13"/>
      <c r="H85" s="108" t="str">
        <f>(A37)</f>
        <v>0-17</v>
      </c>
      <c r="I85" s="12">
        <v>1</v>
      </c>
      <c r="J85" s="12"/>
      <c r="K85" s="140">
        <f>(C37)</f>
        <v>40.6</v>
      </c>
      <c r="L85" s="12"/>
      <c r="M85" s="68">
        <f>(I85*K85)</f>
        <v>40.6</v>
      </c>
      <c r="N85" s="124">
        <f>('B-AREAS'!C33)</f>
        <v>40.6</v>
      </c>
      <c r="O85" s="70"/>
      <c r="P85" s="117" t="s">
        <v>17</v>
      </c>
      <c r="Q85" s="118" t="str">
        <f>($E$283)</f>
        <v>A</v>
      </c>
      <c r="R85" s="12">
        <v>1</v>
      </c>
      <c r="S85" s="119">
        <f>(R85*$N$283)</f>
        <v>350</v>
      </c>
      <c r="T85" s="120"/>
      <c r="U85" s="121" t="str">
        <f>($E$310)</f>
        <v>V</v>
      </c>
      <c r="V85" s="12">
        <v>11.2</v>
      </c>
      <c r="W85" s="122">
        <f>(V85*$N$310)</f>
        <v>1120</v>
      </c>
    </row>
    <row r="86" spans="1:23" ht="11.25">
      <c r="A86" s="102" t="s">
        <v>157</v>
      </c>
      <c r="B86" s="103" t="s">
        <v>247</v>
      </c>
      <c r="C86" s="72">
        <f>('B-AREAS'!C70)</f>
        <v>19.3</v>
      </c>
      <c r="D86" s="49"/>
      <c r="E86" s="91"/>
      <c r="F86" s="141" t="str">
        <f>(B27)</f>
        <v>TICKETING, ARENA OFFICE &amp; CONTROL AREA</v>
      </c>
      <c r="G86" s="13"/>
      <c r="H86" s="142" t="str">
        <f>(A27)</f>
        <v>0-07</v>
      </c>
      <c r="I86" s="12">
        <v>1</v>
      </c>
      <c r="J86" s="12"/>
      <c r="K86" s="140">
        <f>(C27)</f>
        <v>23.6</v>
      </c>
      <c r="L86" s="12"/>
      <c r="M86" s="68">
        <f aca="true" t="shared" si="0" ref="M86:M91">(I86*K86)</f>
        <v>23.6</v>
      </c>
      <c r="N86" s="80"/>
      <c r="O86" s="70"/>
      <c r="P86" s="117"/>
      <c r="Q86" s="118" t="str">
        <f>($E$285)</f>
        <v>C</v>
      </c>
      <c r="R86" s="12">
        <v>4.56</v>
      </c>
      <c r="S86" s="119">
        <f>(R86*$N$285)</f>
        <v>109.44</v>
      </c>
      <c r="T86" s="120"/>
      <c r="U86" s="121" t="s">
        <v>17</v>
      </c>
      <c r="V86" s="12" t="s">
        <v>17</v>
      </c>
      <c r="W86" s="122" t="s">
        <v>17</v>
      </c>
    </row>
    <row r="87" spans="1:23" ht="12" thickBot="1">
      <c r="A87" s="143" t="s">
        <v>158</v>
      </c>
      <c r="B87" s="144" t="s">
        <v>244</v>
      </c>
      <c r="C87" s="90">
        <f>('B-AREAS'!C71)</f>
        <v>42.3</v>
      </c>
      <c r="D87" s="49"/>
      <c r="E87" s="91"/>
      <c r="F87" s="141" t="str">
        <f>(B114)</f>
        <v>GAME SUPERVISOR &amp; TIMING BOX</v>
      </c>
      <c r="G87" s="13"/>
      <c r="H87" s="84" t="str">
        <f>(A114)</f>
        <v>1-07</v>
      </c>
      <c r="I87" s="12">
        <v>1</v>
      </c>
      <c r="J87" s="12"/>
      <c r="K87" s="140">
        <f>(C114)</f>
        <v>20.55</v>
      </c>
      <c r="L87" s="12"/>
      <c r="M87" s="68">
        <f t="shared" si="0"/>
        <v>20.55</v>
      </c>
      <c r="N87" s="80"/>
      <c r="O87" s="70"/>
      <c r="P87" s="117"/>
      <c r="Q87" s="118" t="str">
        <f>($E$286)</f>
        <v>D</v>
      </c>
      <c r="R87" s="12">
        <v>45.27</v>
      </c>
      <c r="S87" s="119">
        <f>(R87*$N$286)</f>
        <v>1493.91</v>
      </c>
      <c r="T87" s="120"/>
      <c r="U87" s="121" t="s">
        <v>17</v>
      </c>
      <c r="V87" s="12" t="s">
        <v>17</v>
      </c>
      <c r="W87" s="123" t="s">
        <v>17</v>
      </c>
    </row>
    <row r="88" spans="1:23" ht="11.25">
      <c r="A88" s="54"/>
      <c r="C88" s="145"/>
      <c r="D88" s="49"/>
      <c r="E88" s="91"/>
      <c r="F88" s="141" t="str">
        <f>(B134)</f>
        <v>FIGURE SKATING OFFICE</v>
      </c>
      <c r="G88" s="13"/>
      <c r="H88" s="108" t="str">
        <f>(A134)</f>
        <v>1-19</v>
      </c>
      <c r="I88" s="12">
        <v>1</v>
      </c>
      <c r="J88" s="12"/>
      <c r="K88" s="140">
        <f>(C134)</f>
        <v>19</v>
      </c>
      <c r="L88" s="12"/>
      <c r="M88" s="68">
        <f t="shared" si="0"/>
        <v>19</v>
      </c>
      <c r="N88" s="80"/>
      <c r="O88" s="70"/>
      <c r="P88" s="117"/>
      <c r="Q88" s="118" t="str">
        <f>($E$289)</f>
        <v>F</v>
      </c>
      <c r="R88" s="12">
        <v>80.19</v>
      </c>
      <c r="S88" s="119">
        <f>(R88*$N$289)</f>
        <v>641.52</v>
      </c>
      <c r="T88" s="120"/>
      <c r="U88" s="121" t="s">
        <v>17</v>
      </c>
      <c r="V88" s="12" t="s">
        <v>17</v>
      </c>
      <c r="W88" s="122" t="s">
        <v>17</v>
      </c>
    </row>
    <row r="89" spans="1:23" ht="11.25">
      <c r="A89" s="146"/>
      <c r="B89" s="103"/>
      <c r="C89" s="49"/>
      <c r="D89" s="49"/>
      <c r="E89" s="91"/>
      <c r="F89" s="141" t="str">
        <f>(B128)</f>
        <v>TEAM MEATING ROOM</v>
      </c>
      <c r="G89" s="13"/>
      <c r="H89" s="84" t="str">
        <f>(A128)</f>
        <v>1-15</v>
      </c>
      <c r="I89" s="12">
        <v>1</v>
      </c>
      <c r="J89" s="12"/>
      <c r="K89" s="140">
        <f>(C128)</f>
        <v>30.45</v>
      </c>
      <c r="L89" s="12"/>
      <c r="M89" s="68">
        <f t="shared" si="0"/>
        <v>30.45</v>
      </c>
      <c r="N89" s="124" t="s">
        <v>17</v>
      </c>
      <c r="O89" s="70"/>
      <c r="P89" s="117"/>
      <c r="Q89" s="118" t="str">
        <f>($E$294)</f>
        <v>J</v>
      </c>
      <c r="R89" s="12">
        <v>35.65</v>
      </c>
      <c r="S89" s="119">
        <f>(R89*$N$294)</f>
        <v>998.1999999999999</v>
      </c>
      <c r="T89" s="120"/>
      <c r="U89" s="121" t="s">
        <v>17</v>
      </c>
      <c r="V89" s="12" t="s">
        <v>17</v>
      </c>
      <c r="W89" s="122" t="s">
        <v>17</v>
      </c>
    </row>
    <row r="90" spans="1:23" ht="11.25">
      <c r="A90" s="147" t="s">
        <v>17</v>
      </c>
      <c r="C90" s="49" t="s">
        <v>17</v>
      </c>
      <c r="D90" s="49"/>
      <c r="E90" s="91"/>
      <c r="F90" s="141" t="str">
        <f>(B135)</f>
        <v>SHORT TRACK OFFICE</v>
      </c>
      <c r="G90" s="13"/>
      <c r="H90" s="108" t="str">
        <f>(A135)</f>
        <v>1-20</v>
      </c>
      <c r="I90" s="12">
        <v>1</v>
      </c>
      <c r="J90" s="12"/>
      <c r="K90" s="140">
        <f>(C135)</f>
        <v>19</v>
      </c>
      <c r="L90" s="12"/>
      <c r="M90" s="68">
        <f t="shared" si="0"/>
        <v>19</v>
      </c>
      <c r="N90" s="80"/>
      <c r="O90" s="70"/>
      <c r="P90" s="117"/>
      <c r="Q90" s="118" t="str">
        <f>($E$297)</f>
        <v>L</v>
      </c>
      <c r="R90" s="12">
        <v>9.88</v>
      </c>
      <c r="S90" s="119">
        <f>(R90*$N$297)</f>
        <v>49.400000000000006</v>
      </c>
      <c r="T90" s="120"/>
      <c r="U90" s="13"/>
      <c r="V90" s="12" t="s">
        <v>17</v>
      </c>
      <c r="W90" s="125" t="s">
        <v>17</v>
      </c>
    </row>
    <row r="91" spans="1:23" ht="12" thickBot="1">
      <c r="A91" s="147" t="s">
        <v>17</v>
      </c>
      <c r="C91" s="148" t="s">
        <v>17</v>
      </c>
      <c r="D91" s="49"/>
      <c r="E91" s="91"/>
      <c r="F91" s="141" t="str">
        <f>(B136)</f>
        <v>ICE HOCKEY OFFICE</v>
      </c>
      <c r="G91" s="13"/>
      <c r="H91" s="108" t="str">
        <f>(A136)</f>
        <v>1-21</v>
      </c>
      <c r="I91" s="12">
        <v>1</v>
      </c>
      <c r="J91" s="12"/>
      <c r="K91" s="140">
        <f>(C136)</f>
        <v>19</v>
      </c>
      <c r="L91" s="12"/>
      <c r="M91" s="68">
        <f t="shared" si="0"/>
        <v>19</v>
      </c>
      <c r="N91" s="80"/>
      <c r="O91" s="70"/>
      <c r="P91" s="126"/>
      <c r="Q91" s="127" t="str">
        <f>($E$301)</f>
        <v>O</v>
      </c>
      <c r="R91" s="128">
        <v>35.65</v>
      </c>
      <c r="S91" s="129">
        <f>(R91*$N$301)</f>
        <v>1497.3</v>
      </c>
      <c r="T91" s="130"/>
      <c r="U91" s="131"/>
      <c r="V91" s="128"/>
      <c r="W91" s="132"/>
    </row>
    <row r="92" spans="1:23" ht="12" thickBot="1">
      <c r="A92" s="147"/>
      <c r="C92" s="49"/>
      <c r="D92" s="49"/>
      <c r="E92" s="91"/>
      <c r="F92" s="141"/>
      <c r="G92" s="13"/>
      <c r="H92" s="108"/>
      <c r="I92" s="12"/>
      <c r="J92" s="12"/>
      <c r="K92" s="140"/>
      <c r="L92" s="12"/>
      <c r="M92" s="68"/>
      <c r="N92" s="80"/>
      <c r="O92" s="70"/>
      <c r="P92" s="117"/>
      <c r="Q92" s="120"/>
      <c r="R92" s="12"/>
      <c r="S92" s="12"/>
      <c r="T92" s="120"/>
      <c r="U92" s="12"/>
      <c r="V92" s="133" t="s">
        <v>510</v>
      </c>
      <c r="W92" s="134">
        <f>SUM(S85:S91)+SUM(W85:W89)</f>
        <v>6259.7699999999995</v>
      </c>
    </row>
    <row r="93" spans="1:23" ht="12" thickBot="1">
      <c r="A93" s="149"/>
      <c r="B93" s="96" t="s">
        <v>175</v>
      </c>
      <c r="C93" s="97">
        <f>('B-AREAS'!C74)</f>
        <v>1239.05</v>
      </c>
      <c r="D93" s="49"/>
      <c r="E93" s="73"/>
      <c r="F93" s="74"/>
      <c r="G93" s="75"/>
      <c r="H93" s="76"/>
      <c r="I93" s="76"/>
      <c r="J93" s="76"/>
      <c r="K93" s="76"/>
      <c r="L93" s="76"/>
      <c r="M93" s="77"/>
      <c r="N93" s="78"/>
      <c r="O93" s="70"/>
      <c r="P93" s="135"/>
      <c r="Q93" s="136"/>
      <c r="R93" s="137"/>
      <c r="S93" s="137"/>
      <c r="T93" s="136"/>
      <c r="U93" s="137"/>
      <c r="V93" s="137"/>
      <c r="W93" s="138"/>
    </row>
    <row r="94" spans="1:23" ht="11.25">
      <c r="A94" s="102"/>
      <c r="B94" s="12"/>
      <c r="C94" s="72">
        <f>('B-AREAS'!C75)</f>
        <v>0</v>
      </c>
      <c r="D94" s="49"/>
      <c r="E94" s="104" t="str">
        <f>('A-RESUME'!B51)</f>
        <v>2A24</v>
      </c>
      <c r="F94" s="105" t="str">
        <f>('A-RESUME'!C51)</f>
        <v>Café / Restaurant</v>
      </c>
      <c r="G94" s="13"/>
      <c r="H94" s="139"/>
      <c r="I94" s="12"/>
      <c r="J94" s="12"/>
      <c r="K94" s="12"/>
      <c r="L94" s="12"/>
      <c r="M94" s="68"/>
      <c r="N94" s="80">
        <f>SUM(M95:M96)</f>
        <v>140.75</v>
      </c>
      <c r="O94" s="70"/>
      <c r="P94" s="112">
        <f>(W102/N94)</f>
        <v>150.93101243339254</v>
      </c>
      <c r="Q94" s="113"/>
      <c r="R94" s="114" t="s">
        <v>512</v>
      </c>
      <c r="S94" s="114" t="s">
        <v>511</v>
      </c>
      <c r="T94" s="113"/>
      <c r="U94" s="115"/>
      <c r="V94" s="114" t="s">
        <v>512</v>
      </c>
      <c r="W94" s="116" t="s">
        <v>511</v>
      </c>
    </row>
    <row r="95" spans="1:23" ht="11.25">
      <c r="A95" s="150" t="s">
        <v>176</v>
      </c>
      <c r="B95" s="103" t="s">
        <v>201</v>
      </c>
      <c r="C95" s="72">
        <f>('B-AREAS'!C76)</f>
        <v>36.95</v>
      </c>
      <c r="D95" s="49"/>
      <c r="E95" s="91"/>
      <c r="F95" s="107" t="str">
        <f>(B103)</f>
        <v>RESTAURANT</v>
      </c>
      <c r="G95" s="13"/>
      <c r="H95" s="84" t="str">
        <f>(A103)</f>
        <v>1-03</v>
      </c>
      <c r="I95" s="12">
        <v>1</v>
      </c>
      <c r="J95" s="12"/>
      <c r="K95" s="68">
        <f>(C103)</f>
        <v>92.65</v>
      </c>
      <c r="L95" s="12"/>
      <c r="M95" s="68">
        <f>(I95*K95)</f>
        <v>92.65</v>
      </c>
      <c r="N95" s="80"/>
      <c r="O95" s="70"/>
      <c r="P95" s="117"/>
      <c r="Q95" s="118" t="str">
        <f>($E$283)</f>
        <v>A</v>
      </c>
      <c r="R95" s="12">
        <v>2</v>
      </c>
      <c r="S95" s="119">
        <f>(R95*$N$283)</f>
        <v>700</v>
      </c>
      <c r="T95" s="120"/>
      <c r="U95" s="121" t="str">
        <f>($E$310)</f>
        <v>V</v>
      </c>
      <c r="V95" s="12">
        <v>9.8</v>
      </c>
      <c r="W95" s="122">
        <f>(V95*$N$310)</f>
        <v>980.0000000000001</v>
      </c>
    </row>
    <row r="96" spans="1:23" ht="11.25">
      <c r="A96" s="150" t="s">
        <v>177</v>
      </c>
      <c r="B96" s="103" t="s">
        <v>248</v>
      </c>
      <c r="C96" s="72">
        <f>('B-AREAS'!C77)</f>
        <v>9.3</v>
      </c>
      <c r="D96" s="49"/>
      <c r="E96" s="91"/>
      <c r="F96" s="107" t="str">
        <f>(B104)</f>
        <v>CAFÉ</v>
      </c>
      <c r="G96" s="13"/>
      <c r="H96" s="84" t="str">
        <f>(A104)</f>
        <v>1-04</v>
      </c>
      <c r="I96" s="12">
        <v>1</v>
      </c>
      <c r="J96" s="12"/>
      <c r="K96" s="68">
        <f>(C104)</f>
        <v>48.1</v>
      </c>
      <c r="L96" s="12"/>
      <c r="M96" s="68">
        <f>(I96*K96)</f>
        <v>48.1</v>
      </c>
      <c r="N96" s="80"/>
      <c r="O96" s="70"/>
      <c r="P96" s="117"/>
      <c r="Q96" s="118" t="str">
        <f>($E$286)</f>
        <v>D</v>
      </c>
      <c r="R96" s="12">
        <v>113.18</v>
      </c>
      <c r="S96" s="119">
        <f>(R96*$N$286)</f>
        <v>3734.94</v>
      </c>
      <c r="T96" s="120"/>
      <c r="U96" s="121" t="s">
        <v>17</v>
      </c>
      <c r="V96" s="12" t="s">
        <v>17</v>
      </c>
      <c r="W96" s="122" t="s">
        <v>17</v>
      </c>
    </row>
    <row r="97" spans="1:23" ht="11.25">
      <c r="A97" s="150"/>
      <c r="B97" s="103"/>
      <c r="C97" s="72"/>
      <c r="D97" s="49"/>
      <c r="E97" s="91"/>
      <c r="F97" s="107"/>
      <c r="G97" s="13"/>
      <c r="H97" s="84"/>
      <c r="I97" s="12"/>
      <c r="J97" s="12"/>
      <c r="K97" s="68"/>
      <c r="L97" s="12"/>
      <c r="M97" s="68"/>
      <c r="N97" s="80"/>
      <c r="O97" s="70"/>
      <c r="P97" s="117"/>
      <c r="Q97" s="118" t="str">
        <f>($E$289)</f>
        <v>F</v>
      </c>
      <c r="R97" s="12">
        <v>179.94</v>
      </c>
      <c r="S97" s="119">
        <f>(R97*$N$289)</f>
        <v>1439.52</v>
      </c>
      <c r="T97" s="120"/>
      <c r="U97" s="121" t="s">
        <v>17</v>
      </c>
      <c r="V97" s="12" t="s">
        <v>17</v>
      </c>
      <c r="W97" s="123" t="s">
        <v>17</v>
      </c>
    </row>
    <row r="98" spans="1:23" ht="11.25">
      <c r="A98" s="150"/>
      <c r="B98" s="103"/>
      <c r="C98" s="72"/>
      <c r="D98" s="49"/>
      <c r="E98" s="91"/>
      <c r="F98" s="107"/>
      <c r="G98" s="13"/>
      <c r="H98" s="84"/>
      <c r="I98" s="12"/>
      <c r="J98" s="12"/>
      <c r="K98" s="68"/>
      <c r="L98" s="12"/>
      <c r="M98" s="68"/>
      <c r="N98" s="80"/>
      <c r="O98" s="70"/>
      <c r="P98" s="117"/>
      <c r="Q98" s="118" t="str">
        <f>($E$297)</f>
        <v>L</v>
      </c>
      <c r="R98" s="12">
        <v>173.4</v>
      </c>
      <c r="S98" s="119">
        <f>(R98*$N$297)</f>
        <v>867</v>
      </c>
      <c r="T98" s="120"/>
      <c r="U98" s="121" t="s">
        <v>17</v>
      </c>
      <c r="V98" s="12" t="s">
        <v>17</v>
      </c>
      <c r="W98" s="122" t="s">
        <v>17</v>
      </c>
    </row>
    <row r="99" spans="1:23" ht="11.25">
      <c r="A99" s="150"/>
      <c r="B99" s="103"/>
      <c r="C99" s="72"/>
      <c r="D99" s="49"/>
      <c r="E99" s="91"/>
      <c r="F99" s="107"/>
      <c r="G99" s="13"/>
      <c r="H99" s="84"/>
      <c r="I99" s="12"/>
      <c r="J99" s="12"/>
      <c r="K99" s="68"/>
      <c r="L99" s="12"/>
      <c r="M99" s="68"/>
      <c r="N99" s="124" t="s">
        <v>17</v>
      </c>
      <c r="O99" s="70"/>
      <c r="P99" s="117"/>
      <c r="Q99" s="118" t="str">
        <f>($E$294)</f>
        <v>J</v>
      </c>
      <c r="R99" s="12">
        <v>133.5</v>
      </c>
      <c r="S99" s="119">
        <f>(R99*$N$294)</f>
        <v>3738</v>
      </c>
      <c r="T99" s="120"/>
      <c r="U99" s="121" t="s">
        <v>17</v>
      </c>
      <c r="V99" s="12">
        <v>0</v>
      </c>
      <c r="W99" s="122" t="s">
        <v>17</v>
      </c>
    </row>
    <row r="100" spans="1:23" ht="11.25">
      <c r="A100" s="150"/>
      <c r="B100" s="103"/>
      <c r="C100" s="72"/>
      <c r="D100" s="49"/>
      <c r="E100" s="91"/>
      <c r="F100" s="107"/>
      <c r="G100" s="13"/>
      <c r="H100" s="84"/>
      <c r="I100" s="12"/>
      <c r="J100" s="12"/>
      <c r="K100" s="68"/>
      <c r="L100" s="12"/>
      <c r="M100" s="68"/>
      <c r="N100" s="80"/>
      <c r="O100" s="70"/>
      <c r="P100" s="117"/>
      <c r="Q100" s="118" t="str">
        <f>($E$299)</f>
        <v>M</v>
      </c>
      <c r="R100" s="12">
        <v>133.5</v>
      </c>
      <c r="S100" s="119">
        <f>(R100*$N$299)</f>
        <v>8010</v>
      </c>
      <c r="T100" s="120"/>
      <c r="U100" s="13"/>
      <c r="V100" s="12"/>
      <c r="W100" s="125"/>
    </row>
    <row r="101" spans="1:23" ht="11.25">
      <c r="A101" s="150"/>
      <c r="B101" s="103"/>
      <c r="C101" s="72"/>
      <c r="D101" s="49"/>
      <c r="E101" s="91"/>
      <c r="F101" s="107"/>
      <c r="G101" s="13"/>
      <c r="H101" s="84"/>
      <c r="I101" s="12"/>
      <c r="J101" s="12"/>
      <c r="K101" s="68"/>
      <c r="L101" s="12"/>
      <c r="M101" s="68"/>
      <c r="N101" s="80"/>
      <c r="O101" s="70"/>
      <c r="P101" s="126"/>
      <c r="Q101" s="127" t="str">
        <f>($E$285)</f>
        <v>C</v>
      </c>
      <c r="R101" s="128">
        <v>73.92</v>
      </c>
      <c r="S101" s="129">
        <f>(R101*$N$285)</f>
        <v>1774.08</v>
      </c>
      <c r="T101" s="130"/>
      <c r="U101" s="131"/>
      <c r="V101" s="128"/>
      <c r="W101" s="132"/>
    </row>
    <row r="102" spans="1:23" ht="11.25">
      <c r="A102" s="150"/>
      <c r="B102" s="103"/>
      <c r="C102" s="72"/>
      <c r="D102" s="49"/>
      <c r="E102" s="91"/>
      <c r="F102" s="107"/>
      <c r="G102" s="13"/>
      <c r="H102" s="84"/>
      <c r="I102" s="12"/>
      <c r="J102" s="12"/>
      <c r="K102" s="68"/>
      <c r="L102" s="12"/>
      <c r="M102" s="68"/>
      <c r="N102" s="80"/>
      <c r="O102" s="70"/>
      <c r="P102" s="117"/>
      <c r="Q102" s="120"/>
      <c r="R102" s="12"/>
      <c r="S102" s="12"/>
      <c r="T102" s="120"/>
      <c r="U102" s="12"/>
      <c r="V102" s="133" t="s">
        <v>510</v>
      </c>
      <c r="W102" s="134">
        <f>SUM(S95:S101)+SUM(W95:W99)</f>
        <v>21243.54</v>
      </c>
    </row>
    <row r="103" spans="1:23" ht="12" thickBot="1">
      <c r="A103" s="150" t="s">
        <v>178</v>
      </c>
      <c r="B103" s="103" t="s">
        <v>249</v>
      </c>
      <c r="C103" s="72">
        <f>('B-AREAS'!C78)</f>
        <v>92.65</v>
      </c>
      <c r="D103" s="49"/>
      <c r="E103" s="73"/>
      <c r="F103" s="74"/>
      <c r="G103" s="75"/>
      <c r="H103" s="76"/>
      <c r="I103" s="76"/>
      <c r="J103" s="76"/>
      <c r="K103" s="76"/>
      <c r="L103" s="76"/>
      <c r="M103" s="77"/>
      <c r="N103" s="78"/>
      <c r="O103" s="70"/>
      <c r="P103" s="135"/>
      <c r="Q103" s="136"/>
      <c r="R103" s="137"/>
      <c r="S103" s="137"/>
      <c r="T103" s="136"/>
      <c r="U103" s="137"/>
      <c r="V103" s="137"/>
      <c r="W103" s="138"/>
    </row>
    <row r="104" spans="1:23" ht="11.25">
      <c r="A104" s="150" t="s">
        <v>179</v>
      </c>
      <c r="B104" s="103" t="s">
        <v>250</v>
      </c>
      <c r="C104" s="72">
        <f>('B-AREAS'!C79)</f>
        <v>48.1</v>
      </c>
      <c r="D104" s="49"/>
      <c r="E104" s="104" t="str">
        <f>('A-RESUME'!B52)</f>
        <v>2A25</v>
      </c>
      <c r="F104" s="105" t="str">
        <f>('A-RESUME'!C52)</f>
        <v>Kitchen</v>
      </c>
      <c r="G104" s="13"/>
      <c r="H104" s="139"/>
      <c r="I104" s="12"/>
      <c r="J104" s="12"/>
      <c r="K104" s="12"/>
      <c r="L104" s="12"/>
      <c r="M104" s="68"/>
      <c r="N104" s="80">
        <f>SUM(M105)</f>
        <v>30.95</v>
      </c>
      <c r="O104" s="70"/>
      <c r="P104" s="112">
        <f>(W112/N104)</f>
        <v>239.80323101777063</v>
      </c>
      <c r="Q104" s="113"/>
      <c r="R104" s="114" t="s">
        <v>512</v>
      </c>
      <c r="S104" s="114" t="s">
        <v>511</v>
      </c>
      <c r="T104" s="113"/>
      <c r="U104" s="115"/>
      <c r="V104" s="114" t="s">
        <v>512</v>
      </c>
      <c r="W104" s="116" t="s">
        <v>511</v>
      </c>
    </row>
    <row r="105" spans="1:23" ht="11.25">
      <c r="A105" s="150" t="s">
        <v>180</v>
      </c>
      <c r="B105" s="103" t="s">
        <v>251</v>
      </c>
      <c r="C105" s="72">
        <f>('B-AREAS'!C80)</f>
        <v>30.95</v>
      </c>
      <c r="D105" s="49"/>
      <c r="E105" s="91"/>
      <c r="F105" s="107" t="str">
        <f>(B105)</f>
        <v>KITCHEN</v>
      </c>
      <c r="G105" s="13"/>
      <c r="H105" s="84" t="str">
        <f>(A105)</f>
        <v>1-05</v>
      </c>
      <c r="I105" s="12">
        <v>1</v>
      </c>
      <c r="J105" s="12"/>
      <c r="K105" s="68">
        <f>(C105)</f>
        <v>30.95</v>
      </c>
      <c r="L105" s="12"/>
      <c r="M105" s="68">
        <f>(I105*K105)</f>
        <v>30.95</v>
      </c>
      <c r="N105" s="80"/>
      <c r="O105" s="70"/>
      <c r="P105" s="117"/>
      <c r="Q105" s="118" t="str">
        <f>($E$283)</f>
        <v>A</v>
      </c>
      <c r="R105" s="12">
        <v>1</v>
      </c>
      <c r="S105" s="119">
        <f>(R105*$N$283)</f>
        <v>350</v>
      </c>
      <c r="T105" s="120"/>
      <c r="U105" s="121" t="s">
        <v>17</v>
      </c>
      <c r="V105" s="12" t="s">
        <v>17</v>
      </c>
      <c r="W105" s="122" t="s">
        <v>17</v>
      </c>
    </row>
    <row r="106" spans="1:23" ht="11.25">
      <c r="A106" s="150"/>
      <c r="B106" s="103"/>
      <c r="C106" s="72"/>
      <c r="D106" s="49"/>
      <c r="E106" s="91"/>
      <c r="F106" s="107"/>
      <c r="G106" s="13"/>
      <c r="H106" s="84"/>
      <c r="I106" s="12"/>
      <c r="J106" s="12"/>
      <c r="K106" s="68"/>
      <c r="L106" s="12"/>
      <c r="M106" s="68"/>
      <c r="N106" s="80"/>
      <c r="O106" s="70"/>
      <c r="P106" s="117"/>
      <c r="Q106" s="118" t="str">
        <f>($E$286)</f>
        <v>D</v>
      </c>
      <c r="R106" s="12">
        <v>61.71</v>
      </c>
      <c r="S106" s="119">
        <f>(R106*$N$286)</f>
        <v>2036.43</v>
      </c>
      <c r="T106" s="120"/>
      <c r="U106" s="121" t="s">
        <v>17</v>
      </c>
      <c r="V106" s="12" t="s">
        <v>17</v>
      </c>
      <c r="W106" s="122" t="s">
        <v>17</v>
      </c>
    </row>
    <row r="107" spans="1:23" ht="11.25">
      <c r="A107" s="150"/>
      <c r="B107" s="103"/>
      <c r="C107" s="72"/>
      <c r="D107" s="49"/>
      <c r="E107" s="91"/>
      <c r="F107" s="107"/>
      <c r="G107" s="13"/>
      <c r="H107" s="84"/>
      <c r="I107" s="12"/>
      <c r="J107" s="12"/>
      <c r="K107" s="68"/>
      <c r="L107" s="12"/>
      <c r="M107" s="68"/>
      <c r="N107" s="80"/>
      <c r="O107" s="70"/>
      <c r="P107" s="117"/>
      <c r="Q107" s="118" t="str">
        <f>($E$288)</f>
        <v>E</v>
      </c>
      <c r="R107" s="12">
        <v>53.48</v>
      </c>
      <c r="S107" s="119">
        <f>(R107*$N$288)</f>
        <v>320.88</v>
      </c>
      <c r="T107" s="120"/>
      <c r="U107" s="121" t="s">
        <v>17</v>
      </c>
      <c r="V107" s="12" t="s">
        <v>17</v>
      </c>
      <c r="W107" s="123" t="s">
        <v>17</v>
      </c>
    </row>
    <row r="108" spans="1:23" ht="11.25">
      <c r="A108" s="150"/>
      <c r="B108" s="103"/>
      <c r="C108" s="72"/>
      <c r="D108" s="49"/>
      <c r="E108" s="91"/>
      <c r="F108" s="107"/>
      <c r="G108" s="13"/>
      <c r="H108" s="84"/>
      <c r="I108" s="12"/>
      <c r="J108" s="12"/>
      <c r="K108" s="68"/>
      <c r="L108" s="12"/>
      <c r="M108" s="68"/>
      <c r="N108" s="80"/>
      <c r="O108" s="70"/>
      <c r="P108" s="117"/>
      <c r="Q108" s="118" t="str">
        <f>($E$291)</f>
        <v>H</v>
      </c>
      <c r="R108" s="12">
        <v>51.42</v>
      </c>
      <c r="S108" s="119">
        <f>(R108*$N$291)</f>
        <v>2571</v>
      </c>
      <c r="T108" s="120"/>
      <c r="U108" s="121" t="s">
        <v>17</v>
      </c>
      <c r="V108" s="12" t="s">
        <v>17</v>
      </c>
      <c r="W108" s="122" t="s">
        <v>17</v>
      </c>
    </row>
    <row r="109" spans="1:23" ht="11.25">
      <c r="A109" s="150"/>
      <c r="B109" s="103"/>
      <c r="C109" s="72"/>
      <c r="D109" s="49"/>
      <c r="E109" s="91"/>
      <c r="F109" s="107"/>
      <c r="G109" s="13"/>
      <c r="H109" s="84"/>
      <c r="I109" s="12"/>
      <c r="J109" s="12"/>
      <c r="K109" s="68"/>
      <c r="L109" s="12"/>
      <c r="M109" s="68"/>
      <c r="N109" s="124" t="s">
        <v>17</v>
      </c>
      <c r="O109" s="70"/>
      <c r="P109" s="117"/>
      <c r="Q109" s="118" t="str">
        <f>($E$295)</f>
        <v>K</v>
      </c>
      <c r="R109" s="12">
        <v>23.3</v>
      </c>
      <c r="S109" s="119">
        <f>(R109*$N$295)</f>
        <v>745.6</v>
      </c>
      <c r="T109" s="120"/>
      <c r="U109" s="121" t="s">
        <v>17</v>
      </c>
      <c r="V109" s="12" t="s">
        <v>17</v>
      </c>
      <c r="W109" s="122" t="s">
        <v>17</v>
      </c>
    </row>
    <row r="110" spans="1:23" ht="11.25">
      <c r="A110" s="150"/>
      <c r="B110" s="103"/>
      <c r="C110" s="72"/>
      <c r="D110" s="49"/>
      <c r="E110" s="91"/>
      <c r="F110" s="107"/>
      <c r="G110" s="13"/>
      <c r="H110" s="84"/>
      <c r="I110" s="12"/>
      <c r="J110" s="12"/>
      <c r="K110" s="68"/>
      <c r="L110" s="12"/>
      <c r="M110" s="68"/>
      <c r="N110" s="80"/>
      <c r="O110" s="70"/>
      <c r="P110" s="117"/>
      <c r="Q110" s="118" t="str">
        <f>($E$299)</f>
        <v>M</v>
      </c>
      <c r="R110" s="12">
        <v>23.3</v>
      </c>
      <c r="S110" s="119">
        <f>(R110*$N$299)</f>
        <v>1398</v>
      </c>
      <c r="T110" s="120"/>
      <c r="U110" s="13"/>
      <c r="V110" s="12"/>
      <c r="W110" s="125" t="s">
        <v>17</v>
      </c>
    </row>
    <row r="111" spans="1:23" ht="11.25">
      <c r="A111" s="150"/>
      <c r="B111" s="103"/>
      <c r="C111" s="72"/>
      <c r="D111" s="49"/>
      <c r="E111" s="91"/>
      <c r="F111" s="107"/>
      <c r="G111" s="13"/>
      <c r="H111" s="84"/>
      <c r="I111" s="12"/>
      <c r="J111" s="12"/>
      <c r="K111" s="68"/>
      <c r="L111" s="12"/>
      <c r="M111" s="68"/>
      <c r="N111" s="80"/>
      <c r="O111" s="70"/>
      <c r="P111" s="126"/>
      <c r="Q111" s="127" t="s">
        <v>17</v>
      </c>
      <c r="R111" s="128" t="s">
        <v>17</v>
      </c>
      <c r="S111" s="129" t="s">
        <v>17</v>
      </c>
      <c r="T111" s="130"/>
      <c r="U111" s="131"/>
      <c r="V111" s="128"/>
      <c r="W111" s="132"/>
    </row>
    <row r="112" spans="1:23" ht="11.25">
      <c r="A112" s="150"/>
      <c r="B112" s="103"/>
      <c r="C112" s="72"/>
      <c r="D112" s="49"/>
      <c r="E112" s="91"/>
      <c r="F112" s="107"/>
      <c r="G112" s="13"/>
      <c r="H112" s="84"/>
      <c r="I112" s="12"/>
      <c r="J112" s="12"/>
      <c r="K112" s="68"/>
      <c r="L112" s="12"/>
      <c r="M112" s="68"/>
      <c r="N112" s="80" t="s">
        <v>17</v>
      </c>
      <c r="O112" s="70"/>
      <c r="P112" s="117"/>
      <c r="Q112" s="120"/>
      <c r="R112" s="12"/>
      <c r="S112" s="12"/>
      <c r="T112" s="120"/>
      <c r="U112" s="12"/>
      <c r="V112" s="133" t="s">
        <v>510</v>
      </c>
      <c r="W112" s="134">
        <f>SUM(S105:S111)+SUM(W105:W109)</f>
        <v>7421.910000000001</v>
      </c>
    </row>
    <row r="113" spans="1:23" ht="12" thickBot="1">
      <c r="A113" s="150" t="s">
        <v>181</v>
      </c>
      <c r="B113" s="103" t="s">
        <v>252</v>
      </c>
      <c r="C113" s="72">
        <f>('B-AREAS'!C81)</f>
        <v>23.05</v>
      </c>
      <c r="D113" s="49"/>
      <c r="E113" s="73"/>
      <c r="F113" s="74"/>
      <c r="G113" s="75"/>
      <c r="H113" s="76"/>
      <c r="I113" s="76"/>
      <c r="J113" s="76"/>
      <c r="K113" s="76"/>
      <c r="L113" s="76"/>
      <c r="M113" s="77"/>
      <c r="N113" s="78"/>
      <c r="O113" s="70"/>
      <c r="P113" s="135"/>
      <c r="Q113" s="136"/>
      <c r="R113" s="137"/>
      <c r="S113" s="137"/>
      <c r="T113" s="136"/>
      <c r="U113" s="137"/>
      <c r="V113" s="137"/>
      <c r="W113" s="138"/>
    </row>
    <row r="114" spans="1:23" ht="11.25">
      <c r="A114" s="150" t="s">
        <v>182</v>
      </c>
      <c r="B114" s="103" t="s">
        <v>253</v>
      </c>
      <c r="C114" s="72">
        <f>('B-AREAS'!C82)</f>
        <v>20.55</v>
      </c>
      <c r="D114" s="49"/>
      <c r="E114" s="104" t="str">
        <f>('A-RESUME'!B53)</f>
        <v>2A26</v>
      </c>
      <c r="F114" s="105" t="str">
        <f>('A-RESUME'!C53)</f>
        <v>Gym &amp; Warm-up Areas</v>
      </c>
      <c r="G114" s="13"/>
      <c r="H114" s="139"/>
      <c r="I114" s="12"/>
      <c r="J114" s="12"/>
      <c r="K114" s="12"/>
      <c r="L114" s="12"/>
      <c r="M114" s="68"/>
      <c r="N114" s="80">
        <f>SUM(M115:M116)</f>
        <v>136.9</v>
      </c>
      <c r="O114" s="70"/>
      <c r="P114" s="112">
        <f>(W122/N116)</f>
        <v>141.35438596491227</v>
      </c>
      <c r="Q114" s="113"/>
      <c r="R114" s="114" t="s">
        <v>512</v>
      </c>
      <c r="S114" s="114" t="s">
        <v>511</v>
      </c>
      <c r="T114" s="113"/>
      <c r="U114" s="115"/>
      <c r="V114" s="114" t="s">
        <v>512</v>
      </c>
      <c r="W114" s="116" t="s">
        <v>511</v>
      </c>
    </row>
    <row r="115" spans="1:23" ht="11.25">
      <c r="A115" s="150" t="s">
        <v>183</v>
      </c>
      <c r="B115" s="103" t="s">
        <v>217</v>
      </c>
      <c r="C115" s="72">
        <f>('B-AREAS'!C83)</f>
        <v>20.2</v>
      </c>
      <c r="D115" s="49"/>
      <c r="E115" s="91"/>
      <c r="F115" s="107" t="str">
        <f>(B139)</f>
        <v>GYM</v>
      </c>
      <c r="G115" s="13"/>
      <c r="H115" s="84" t="str">
        <f>(A139)</f>
        <v>1-24</v>
      </c>
      <c r="I115" s="12">
        <v>1</v>
      </c>
      <c r="J115" s="12"/>
      <c r="K115" s="68">
        <f>(C139)</f>
        <v>22.9</v>
      </c>
      <c r="L115" s="12"/>
      <c r="M115" s="68">
        <f>(I115*K115)</f>
        <v>22.9</v>
      </c>
      <c r="N115" s="80"/>
      <c r="O115" s="70"/>
      <c r="P115" s="117"/>
      <c r="Q115" s="118" t="str">
        <f>($E$283)</f>
        <v>A</v>
      </c>
      <c r="R115" s="12">
        <v>1</v>
      </c>
      <c r="S115" s="119">
        <f>(R115*$N$283)</f>
        <v>350</v>
      </c>
      <c r="T115" s="120"/>
      <c r="U115" s="121" t="str">
        <f>($E$312)</f>
        <v>X</v>
      </c>
      <c r="V115" s="12">
        <v>33.6</v>
      </c>
      <c r="W115" s="122">
        <f>(V115*$N$312)</f>
        <v>1848</v>
      </c>
    </row>
    <row r="116" spans="1:23" ht="11.25">
      <c r="A116" s="150" t="s">
        <v>184</v>
      </c>
      <c r="B116" s="103" t="s">
        <v>218</v>
      </c>
      <c r="C116" s="72">
        <f>('B-AREAS'!C84)</f>
        <v>4.4</v>
      </c>
      <c r="D116" s="49"/>
      <c r="E116" s="91"/>
      <c r="F116" s="107" t="str">
        <f>(B140)</f>
        <v>WARM-UP &amp; STRECHING ZONE</v>
      </c>
      <c r="G116" s="13"/>
      <c r="H116" s="84" t="str">
        <f>(A140)</f>
        <v>1-25</v>
      </c>
      <c r="I116" s="12">
        <v>1</v>
      </c>
      <c r="J116" s="12"/>
      <c r="K116" s="68">
        <f>(C140)</f>
        <v>114</v>
      </c>
      <c r="L116" s="12"/>
      <c r="M116" s="68">
        <f>(I116*K116)</f>
        <v>114</v>
      </c>
      <c r="N116" s="80">
        <f>('B-AREAS'!C100)</f>
        <v>114</v>
      </c>
      <c r="O116" s="70"/>
      <c r="P116" s="117"/>
      <c r="Q116" s="118" t="str">
        <f>($E$285)</f>
        <v>C</v>
      </c>
      <c r="R116" s="12">
        <v>33.75</v>
      </c>
      <c r="S116" s="119">
        <f>(R116*$N$285)</f>
        <v>810</v>
      </c>
      <c r="T116" s="120"/>
      <c r="U116" s="121" t="str">
        <f>($E$310)</f>
        <v>V</v>
      </c>
      <c r="V116" s="12">
        <v>10.75</v>
      </c>
      <c r="W116" s="122">
        <f>(V116*$N$310)</f>
        <v>1075</v>
      </c>
    </row>
    <row r="117" spans="1:23" ht="11.25">
      <c r="A117" s="150"/>
      <c r="B117" s="103"/>
      <c r="C117" s="72"/>
      <c r="D117" s="49"/>
      <c r="E117" s="91"/>
      <c r="F117" s="107"/>
      <c r="G117" s="13"/>
      <c r="H117" s="84"/>
      <c r="I117" s="12"/>
      <c r="J117" s="12"/>
      <c r="K117" s="68"/>
      <c r="L117" s="12"/>
      <c r="M117" s="68"/>
      <c r="N117" s="80"/>
      <c r="O117" s="70"/>
      <c r="P117" s="117"/>
      <c r="Q117" s="118" t="str">
        <f>($E$286)</f>
        <v>D</v>
      </c>
      <c r="R117" s="12">
        <v>78</v>
      </c>
      <c r="S117" s="119">
        <f>(R117*$N$286)</f>
        <v>2574</v>
      </c>
      <c r="T117" s="120"/>
      <c r="U117" s="121" t="s">
        <v>17</v>
      </c>
      <c r="V117" s="12" t="s">
        <v>17</v>
      </c>
      <c r="W117" s="123" t="s">
        <v>17</v>
      </c>
    </row>
    <row r="118" spans="1:23" ht="11.25">
      <c r="A118" s="150"/>
      <c r="B118" s="103"/>
      <c r="C118" s="72"/>
      <c r="D118" s="49"/>
      <c r="E118" s="91"/>
      <c r="F118" s="107"/>
      <c r="G118" s="13"/>
      <c r="H118" s="84"/>
      <c r="I118" s="12"/>
      <c r="J118" s="12"/>
      <c r="K118" s="68"/>
      <c r="L118" s="12"/>
      <c r="M118" s="68"/>
      <c r="N118" s="80"/>
      <c r="O118" s="70"/>
      <c r="P118" s="117"/>
      <c r="Q118" s="118" t="str">
        <f>($E$289)</f>
        <v>F</v>
      </c>
      <c r="R118" s="12">
        <v>135.35</v>
      </c>
      <c r="S118" s="119">
        <f>(R118*$N$289)</f>
        <v>1082.8</v>
      </c>
      <c r="T118" s="120"/>
      <c r="U118" s="121" t="s">
        <v>17</v>
      </c>
      <c r="V118" s="12" t="s">
        <v>17</v>
      </c>
      <c r="W118" s="122" t="s">
        <v>17</v>
      </c>
    </row>
    <row r="119" spans="1:23" ht="11.25">
      <c r="A119" s="150"/>
      <c r="B119" s="103"/>
      <c r="C119" s="72"/>
      <c r="D119" s="49"/>
      <c r="E119" s="91"/>
      <c r="F119" s="107"/>
      <c r="G119" s="13"/>
      <c r="H119" s="84"/>
      <c r="I119" s="12"/>
      <c r="J119" s="12"/>
      <c r="K119" s="68"/>
      <c r="L119" s="12"/>
      <c r="M119" s="68"/>
      <c r="N119" s="124" t="s">
        <v>17</v>
      </c>
      <c r="O119" s="70"/>
      <c r="P119" s="117"/>
      <c r="Q119" s="118" t="str">
        <f>($E$294)</f>
        <v>J</v>
      </c>
      <c r="R119" s="12">
        <v>105.45</v>
      </c>
      <c r="S119" s="119">
        <f>(R119*$N$294)</f>
        <v>2952.6</v>
      </c>
      <c r="T119" s="120"/>
      <c r="U119" s="121" t="s">
        <v>17</v>
      </c>
      <c r="V119" s="12" t="s">
        <v>17</v>
      </c>
      <c r="W119" s="122" t="s">
        <v>17</v>
      </c>
    </row>
    <row r="120" spans="1:23" ht="11.25">
      <c r="A120" s="150"/>
      <c r="B120" s="103"/>
      <c r="C120" s="72"/>
      <c r="D120" s="49"/>
      <c r="E120" s="91"/>
      <c r="F120" s="107"/>
      <c r="G120" s="13"/>
      <c r="H120" s="84"/>
      <c r="I120" s="12"/>
      <c r="J120" s="12"/>
      <c r="K120" s="68"/>
      <c r="L120" s="12"/>
      <c r="M120" s="68"/>
      <c r="N120" s="80"/>
      <c r="O120" s="70"/>
      <c r="P120" s="117"/>
      <c r="Q120" s="118" t="str">
        <f>($E$297)</f>
        <v>L</v>
      </c>
      <c r="R120" s="12">
        <v>135.35</v>
      </c>
      <c r="S120" s="119">
        <f>(R120*$N$297)</f>
        <v>676.75</v>
      </c>
      <c r="T120" s="120"/>
      <c r="U120" s="13"/>
      <c r="V120" s="12"/>
      <c r="W120" s="125"/>
    </row>
    <row r="121" spans="1:23" ht="11.25">
      <c r="A121" s="150"/>
      <c r="B121" s="103"/>
      <c r="C121" s="72"/>
      <c r="D121" s="49"/>
      <c r="E121" s="91"/>
      <c r="F121" s="107"/>
      <c r="G121" s="13"/>
      <c r="H121" s="84"/>
      <c r="I121" s="12"/>
      <c r="J121" s="12"/>
      <c r="K121" s="68"/>
      <c r="L121" s="12"/>
      <c r="M121" s="68"/>
      <c r="N121" s="80"/>
      <c r="O121" s="70"/>
      <c r="P121" s="126"/>
      <c r="Q121" s="127" t="str">
        <f>($E$300)</f>
        <v>N</v>
      </c>
      <c r="R121" s="128">
        <v>105.45</v>
      </c>
      <c r="S121" s="129">
        <f>(R121*$N$300)</f>
        <v>4745.25</v>
      </c>
      <c r="T121" s="130"/>
      <c r="U121" s="131"/>
      <c r="V121" s="128"/>
      <c r="W121" s="132"/>
    </row>
    <row r="122" spans="1:23" ht="11.25">
      <c r="A122" s="150"/>
      <c r="B122" s="103"/>
      <c r="C122" s="72"/>
      <c r="D122" s="49"/>
      <c r="E122" s="91"/>
      <c r="F122" s="107"/>
      <c r="G122" s="13"/>
      <c r="H122" s="84"/>
      <c r="I122" s="12"/>
      <c r="J122" s="12"/>
      <c r="K122" s="68"/>
      <c r="L122" s="12"/>
      <c r="M122" s="68"/>
      <c r="N122" s="80"/>
      <c r="O122" s="70"/>
      <c r="P122" s="117"/>
      <c r="Q122" s="120"/>
      <c r="R122" s="12"/>
      <c r="S122" s="12"/>
      <c r="T122" s="120"/>
      <c r="U122" s="12"/>
      <c r="V122" s="133" t="s">
        <v>510</v>
      </c>
      <c r="W122" s="134">
        <f>SUM(S115:S121)+SUM(W115:W119)</f>
        <v>16114.4</v>
      </c>
    </row>
    <row r="123" spans="1:23" ht="12" thickBot="1">
      <c r="A123" s="150" t="s">
        <v>185</v>
      </c>
      <c r="B123" s="103" t="s">
        <v>254</v>
      </c>
      <c r="C123" s="72">
        <f>('B-AREAS'!C85)</f>
        <v>76.3</v>
      </c>
      <c r="D123" s="49"/>
      <c r="E123" s="73"/>
      <c r="F123" s="74"/>
      <c r="G123" s="75"/>
      <c r="H123" s="76"/>
      <c r="I123" s="76"/>
      <c r="J123" s="76"/>
      <c r="K123" s="76"/>
      <c r="L123" s="76"/>
      <c r="M123" s="77"/>
      <c r="N123" s="78"/>
      <c r="O123" s="70"/>
      <c r="P123" s="135"/>
      <c r="Q123" s="136"/>
      <c r="R123" s="137"/>
      <c r="S123" s="137"/>
      <c r="T123" s="136"/>
      <c r="U123" s="137"/>
      <c r="V123" s="137"/>
      <c r="W123" s="138"/>
    </row>
    <row r="124" spans="1:23" ht="11.25">
      <c r="A124" s="150" t="s">
        <v>186</v>
      </c>
      <c r="B124" s="103" t="s">
        <v>219</v>
      </c>
      <c r="C124" s="72">
        <f>('B-AREAS'!C86)</f>
        <v>5.6</v>
      </c>
      <c r="D124" s="49"/>
      <c r="E124" s="104" t="str">
        <f>('A-RESUME'!B54)</f>
        <v>2A27</v>
      </c>
      <c r="F124" s="105" t="str">
        <f>('A-RESUME'!C54)</f>
        <v>Dressing Rooms</v>
      </c>
      <c r="G124" s="13"/>
      <c r="H124" s="139"/>
      <c r="I124" s="12"/>
      <c r="J124" s="12"/>
      <c r="K124" s="12"/>
      <c r="L124" s="12"/>
      <c r="M124" s="68"/>
      <c r="N124" s="80">
        <f>SUM(M125:M130)</f>
        <v>267.34999999999997</v>
      </c>
      <c r="O124" s="70"/>
      <c r="P124" s="112">
        <f>(W132/N125)</f>
        <v>142.1903448275862</v>
      </c>
      <c r="Q124" s="113"/>
      <c r="R124" s="114" t="s">
        <v>512</v>
      </c>
      <c r="S124" s="114" t="s">
        <v>511</v>
      </c>
      <c r="T124" s="113"/>
      <c r="U124" s="115"/>
      <c r="V124" s="114" t="s">
        <v>512</v>
      </c>
      <c r="W124" s="116" t="s">
        <v>511</v>
      </c>
    </row>
    <row r="125" spans="1:23" ht="11.25">
      <c r="A125" s="150" t="s">
        <v>187</v>
      </c>
      <c r="B125" s="103" t="s">
        <v>257</v>
      </c>
      <c r="C125" s="72">
        <f>('B-AREAS'!C87)</f>
        <v>21.2</v>
      </c>
      <c r="D125" s="49"/>
      <c r="E125" s="91"/>
      <c r="F125" s="107" t="str">
        <f>(B62)</f>
        <v>DRESSING ROOM HOCKEY 1</v>
      </c>
      <c r="G125" s="13"/>
      <c r="H125" s="108" t="str">
        <f>(A62)</f>
        <v>0-31</v>
      </c>
      <c r="I125" s="12">
        <v>1</v>
      </c>
      <c r="J125" s="12"/>
      <c r="K125" s="68">
        <f>(C62)</f>
        <v>43.5</v>
      </c>
      <c r="L125" s="12"/>
      <c r="M125" s="68">
        <f aca="true" t="shared" si="1" ref="M125:M130">(I125*K125)</f>
        <v>43.5</v>
      </c>
      <c r="N125" s="124">
        <f>('B-AREAS'!C58)</f>
        <v>43.5</v>
      </c>
      <c r="O125" s="70"/>
      <c r="P125" s="117"/>
      <c r="Q125" s="118" t="str">
        <f>($E$283)</f>
        <v>A</v>
      </c>
      <c r="R125" s="12">
        <v>2</v>
      </c>
      <c r="S125" s="119">
        <f>(R125*$N$283)</f>
        <v>700</v>
      </c>
      <c r="T125" s="120"/>
      <c r="U125" s="121" t="s">
        <v>17</v>
      </c>
      <c r="V125" s="12" t="s">
        <v>19</v>
      </c>
      <c r="W125" s="122" t="s">
        <v>17</v>
      </c>
    </row>
    <row r="126" spans="1:23" ht="11.25">
      <c r="A126" s="150" t="s">
        <v>188</v>
      </c>
      <c r="B126" s="103" t="s">
        <v>258</v>
      </c>
      <c r="C126" s="72">
        <f>('B-AREAS'!C88)</f>
        <v>24.4</v>
      </c>
      <c r="D126" s="49"/>
      <c r="E126" s="91"/>
      <c r="F126" s="107" t="str">
        <f>(B65)</f>
        <v>DRESSING ROOM HOCKEY 2</v>
      </c>
      <c r="G126" s="13"/>
      <c r="H126" s="108" t="str">
        <f>(A65)</f>
        <v>0-34</v>
      </c>
      <c r="I126" s="12">
        <v>1</v>
      </c>
      <c r="J126" s="12"/>
      <c r="K126" s="68">
        <f>(C65)</f>
        <v>42</v>
      </c>
      <c r="L126" s="12"/>
      <c r="M126" s="68">
        <f t="shared" si="1"/>
        <v>42</v>
      </c>
      <c r="N126" s="80"/>
      <c r="O126" s="70"/>
      <c r="P126" s="117"/>
      <c r="Q126" s="118" t="str">
        <f>($E$286)</f>
        <v>D</v>
      </c>
      <c r="R126" s="12">
        <v>56.16</v>
      </c>
      <c r="S126" s="119">
        <f>(R126*$N$286)</f>
        <v>1853.28</v>
      </c>
      <c r="T126" s="120"/>
      <c r="U126" s="121" t="s">
        <v>17</v>
      </c>
      <c r="V126" s="12" t="s">
        <v>17</v>
      </c>
      <c r="W126" s="122" t="s">
        <v>17</v>
      </c>
    </row>
    <row r="127" spans="1:23" ht="11.25">
      <c r="A127" s="150" t="s">
        <v>189</v>
      </c>
      <c r="B127" s="103" t="s">
        <v>261</v>
      </c>
      <c r="C127" s="72">
        <f>('B-AREAS'!C89)</f>
        <v>5.5</v>
      </c>
      <c r="D127" s="49"/>
      <c r="E127" s="91"/>
      <c r="F127" s="107" t="str">
        <f>(B66)</f>
        <v>DRESSING ROOM HOCKEY HOME TEAM</v>
      </c>
      <c r="G127" s="13"/>
      <c r="H127" s="142" t="str">
        <f>(A66)</f>
        <v>0-35</v>
      </c>
      <c r="I127" s="12">
        <v>1</v>
      </c>
      <c r="J127" s="12"/>
      <c r="K127" s="68">
        <f>(C66)</f>
        <v>48.45</v>
      </c>
      <c r="L127" s="12"/>
      <c r="M127" s="68">
        <f t="shared" si="1"/>
        <v>48.45</v>
      </c>
      <c r="N127" s="80"/>
      <c r="O127" s="70"/>
      <c r="P127" s="117"/>
      <c r="Q127" s="118" t="str">
        <f>($E$288)</f>
        <v>E</v>
      </c>
      <c r="R127" s="12">
        <v>72.5</v>
      </c>
      <c r="S127" s="119">
        <f>(R127*$N$288)</f>
        <v>435</v>
      </c>
      <c r="T127" s="120"/>
      <c r="U127" s="121" t="s">
        <v>17</v>
      </c>
      <c r="V127" s="12" t="s">
        <v>17</v>
      </c>
      <c r="W127" s="123" t="s">
        <v>17</v>
      </c>
    </row>
    <row r="128" spans="1:23" ht="11.25">
      <c r="A128" s="150" t="s">
        <v>190</v>
      </c>
      <c r="B128" s="103" t="s">
        <v>263</v>
      </c>
      <c r="C128" s="72">
        <f>('B-AREAS'!C90)</f>
        <v>30.45</v>
      </c>
      <c r="D128" s="49"/>
      <c r="E128" s="91"/>
      <c r="F128" s="107" t="str">
        <f>(B83)</f>
        <v>DRESSING ROOM HOCKEY VISITOR TEAM</v>
      </c>
      <c r="G128" s="13"/>
      <c r="H128" s="108" t="str">
        <f>(A76)</f>
        <v>0-39</v>
      </c>
      <c r="I128" s="12">
        <v>1</v>
      </c>
      <c r="J128" s="12"/>
      <c r="K128" s="68">
        <f>(C83)</f>
        <v>49</v>
      </c>
      <c r="L128" s="12"/>
      <c r="M128" s="68">
        <f t="shared" si="1"/>
        <v>49</v>
      </c>
      <c r="N128" s="80"/>
      <c r="O128" s="70"/>
      <c r="P128" s="117"/>
      <c r="Q128" s="118" t="str">
        <f>($E$297)</f>
        <v>L</v>
      </c>
      <c r="R128" s="12">
        <v>70</v>
      </c>
      <c r="S128" s="119">
        <f>(R128*$N$297)</f>
        <v>350</v>
      </c>
      <c r="T128" s="120"/>
      <c r="U128" s="121" t="s">
        <v>17</v>
      </c>
      <c r="V128" s="12" t="s">
        <v>17</v>
      </c>
      <c r="W128" s="122" t="s">
        <v>17</v>
      </c>
    </row>
    <row r="129" spans="1:23" ht="11.25">
      <c r="A129" s="150" t="s">
        <v>191</v>
      </c>
      <c r="B129" s="103" t="s">
        <v>223</v>
      </c>
      <c r="C129" s="72">
        <f>('B-AREAS'!C91)</f>
        <v>70.95</v>
      </c>
      <c r="D129" s="49"/>
      <c r="E129" s="91"/>
      <c r="F129" s="107" t="str">
        <f>(B84)</f>
        <v>DRESSING ROOM FIGURE SKATING MALE</v>
      </c>
      <c r="G129" s="13"/>
      <c r="H129" s="108" t="str">
        <f>(A85)</f>
        <v>0-42</v>
      </c>
      <c r="I129" s="12">
        <v>1</v>
      </c>
      <c r="J129" s="12"/>
      <c r="K129" s="68">
        <f>(C84)</f>
        <v>42.1</v>
      </c>
      <c r="L129" s="12"/>
      <c r="M129" s="68">
        <f t="shared" si="1"/>
        <v>42.1</v>
      </c>
      <c r="N129" s="124"/>
      <c r="O129" s="70"/>
      <c r="P129" s="117"/>
      <c r="Q129" s="118" t="str">
        <f>($E$294)</f>
        <v>J</v>
      </c>
      <c r="R129" s="12">
        <v>39</v>
      </c>
      <c r="S129" s="119">
        <f>(R129*$N$294)</f>
        <v>1092</v>
      </c>
      <c r="T129" s="120"/>
      <c r="U129" s="121" t="s">
        <v>17</v>
      </c>
      <c r="V129" s="12" t="s">
        <v>17</v>
      </c>
      <c r="W129" s="122" t="s">
        <v>17</v>
      </c>
    </row>
    <row r="130" spans="1:23" ht="11.25">
      <c r="A130" s="150" t="s">
        <v>192</v>
      </c>
      <c r="B130" s="103" t="s">
        <v>264</v>
      </c>
      <c r="C130" s="72">
        <f>('B-AREAS'!C92)</f>
        <v>279.15</v>
      </c>
      <c r="D130" s="49"/>
      <c r="E130" s="91"/>
      <c r="F130" s="107" t="str">
        <f>(B87)</f>
        <v>DRESSING ROOM FEMALE FIGURE SKATING</v>
      </c>
      <c r="G130" s="13"/>
      <c r="H130" s="108" t="str">
        <f>(A86)</f>
        <v>0-43</v>
      </c>
      <c r="I130" s="12">
        <v>1</v>
      </c>
      <c r="J130" s="12"/>
      <c r="K130" s="68">
        <f>(C87)</f>
        <v>42.3</v>
      </c>
      <c r="L130" s="12"/>
      <c r="M130" s="68">
        <f t="shared" si="1"/>
        <v>42.3</v>
      </c>
      <c r="N130" s="80"/>
      <c r="O130" s="70"/>
      <c r="P130" s="117"/>
      <c r="Q130" s="118" t="str">
        <f>($E$300)</f>
        <v>N</v>
      </c>
      <c r="R130" s="12">
        <v>39</v>
      </c>
      <c r="S130" s="119">
        <f>(R130*$N$300)</f>
        <v>1755</v>
      </c>
      <c r="T130" s="120"/>
      <c r="U130" s="13"/>
      <c r="V130" s="12"/>
      <c r="W130" s="125"/>
    </row>
    <row r="131" spans="1:23" ht="11.25">
      <c r="A131" s="150"/>
      <c r="B131" s="103"/>
      <c r="C131" s="72"/>
      <c r="D131" s="49"/>
      <c r="E131" s="91"/>
      <c r="F131" s="107"/>
      <c r="G131" s="13"/>
      <c r="H131" s="108"/>
      <c r="I131" s="12"/>
      <c r="J131" s="12"/>
      <c r="K131" s="68"/>
      <c r="L131" s="12"/>
      <c r="M131" s="68"/>
      <c r="N131" s="80"/>
      <c r="O131" s="70"/>
      <c r="P131" s="126"/>
      <c r="Q131" s="127" t="s">
        <v>17</v>
      </c>
      <c r="R131" s="128" t="s">
        <v>17</v>
      </c>
      <c r="S131" s="129" t="s">
        <v>17</v>
      </c>
      <c r="T131" s="130"/>
      <c r="U131" s="131"/>
      <c r="V131" s="128"/>
      <c r="W131" s="132"/>
    </row>
    <row r="132" spans="1:23" ht="11.25">
      <c r="A132" s="150"/>
      <c r="B132" s="103"/>
      <c r="C132" s="72"/>
      <c r="D132" s="49"/>
      <c r="E132" s="91"/>
      <c r="F132" s="107"/>
      <c r="G132" s="13"/>
      <c r="H132" s="108"/>
      <c r="I132" s="12"/>
      <c r="J132" s="12"/>
      <c r="K132" s="68"/>
      <c r="L132" s="12"/>
      <c r="M132" s="68"/>
      <c r="N132" s="80"/>
      <c r="O132" s="70"/>
      <c r="P132" s="117"/>
      <c r="Q132" s="120"/>
      <c r="R132" s="12"/>
      <c r="S132" s="12"/>
      <c r="T132" s="120"/>
      <c r="U132" s="12"/>
      <c r="V132" s="133" t="s">
        <v>510</v>
      </c>
      <c r="W132" s="134">
        <f>SUM(S125:S131)+SUM(W125:W129)</f>
        <v>6185.28</v>
      </c>
    </row>
    <row r="133" spans="1:23" ht="12" thickBot="1">
      <c r="A133" s="150" t="s">
        <v>193</v>
      </c>
      <c r="B133" s="103" t="s">
        <v>268</v>
      </c>
      <c r="C133" s="72">
        <f>('B-AREAS'!C93)</f>
        <v>168.35</v>
      </c>
      <c r="D133" s="49"/>
      <c r="E133" s="73"/>
      <c r="F133" s="74"/>
      <c r="G133" s="75"/>
      <c r="H133" s="76"/>
      <c r="I133" s="76"/>
      <c r="J133" s="76"/>
      <c r="K133" s="76"/>
      <c r="L133" s="76"/>
      <c r="M133" s="77"/>
      <c r="N133" s="78"/>
      <c r="O133" s="70"/>
      <c r="P133" s="135"/>
      <c r="Q133" s="136"/>
      <c r="R133" s="137"/>
      <c r="S133" s="137"/>
      <c r="T133" s="136"/>
      <c r="U133" s="137"/>
      <c r="V133" s="137"/>
      <c r="W133" s="138"/>
    </row>
    <row r="134" spans="1:23" ht="11.25">
      <c r="A134" s="150" t="s">
        <v>194</v>
      </c>
      <c r="B134" s="103" t="s">
        <v>269</v>
      </c>
      <c r="C134" s="72">
        <f>('B-AREAS'!C94)</f>
        <v>19</v>
      </c>
      <c r="D134" s="49"/>
      <c r="E134" s="104" t="str">
        <f>('A-RESUME'!B55)</f>
        <v>2A28</v>
      </c>
      <c r="F134" s="105" t="str">
        <f>('A-RESUME'!C55)</f>
        <v>Showers &amp; Lavatory rooms</v>
      </c>
      <c r="G134" s="13"/>
      <c r="H134" s="139"/>
      <c r="I134" s="12"/>
      <c r="J134" s="12"/>
      <c r="K134" s="12"/>
      <c r="L134" s="12"/>
      <c r="M134" s="68"/>
      <c r="N134" s="80">
        <f>SUM(M135:M140)</f>
        <v>119.05</v>
      </c>
      <c r="O134" s="70"/>
      <c r="P134" s="112">
        <f>(W142/N139)</f>
        <v>400.33056994818645</v>
      </c>
      <c r="Q134" s="113"/>
      <c r="R134" s="114" t="s">
        <v>512</v>
      </c>
      <c r="S134" s="114" t="s">
        <v>511</v>
      </c>
      <c r="T134" s="113"/>
      <c r="U134" s="115"/>
      <c r="V134" s="114" t="s">
        <v>512</v>
      </c>
      <c r="W134" s="116" t="s">
        <v>511</v>
      </c>
    </row>
    <row r="135" spans="1:23" ht="11.25">
      <c r="A135" s="150" t="s">
        <v>195</v>
      </c>
      <c r="B135" s="103" t="s">
        <v>270</v>
      </c>
      <c r="C135" s="72">
        <f>('B-AREAS'!C95)</f>
        <v>19</v>
      </c>
      <c r="D135" s="49"/>
      <c r="E135" s="91"/>
      <c r="F135" s="107" t="str">
        <f>(B63)</f>
        <v>SHOWERS &amp; LAVATORY HOCKEY 1</v>
      </c>
      <c r="G135" s="13"/>
      <c r="H135" s="108" t="str">
        <f>(A63)</f>
        <v>0-32</v>
      </c>
      <c r="I135" s="12">
        <v>1</v>
      </c>
      <c r="J135" s="12"/>
      <c r="K135" s="68">
        <f>(C63)</f>
        <v>19.3</v>
      </c>
      <c r="L135" s="12"/>
      <c r="M135" s="68">
        <f aca="true" t="shared" si="2" ref="M135:M140">(I135*K135)</f>
        <v>19.3</v>
      </c>
      <c r="N135" s="80"/>
      <c r="O135" s="70"/>
      <c r="P135" s="117"/>
      <c r="Q135" s="118" t="str">
        <f>($E$299)</f>
        <v>M</v>
      </c>
      <c r="R135" s="12">
        <v>6.15</v>
      </c>
      <c r="S135" s="119">
        <f>(R135*$N$299)</f>
        <v>369</v>
      </c>
      <c r="T135" s="120"/>
      <c r="U135" s="121" t="str">
        <f>($E$305)</f>
        <v>R</v>
      </c>
      <c r="V135" s="12">
        <v>2</v>
      </c>
      <c r="W135" s="122">
        <f>(V135*$N$305)</f>
        <v>450</v>
      </c>
    </row>
    <row r="136" spans="1:23" ht="11.25">
      <c r="A136" s="150" t="s">
        <v>196</v>
      </c>
      <c r="B136" s="103" t="s">
        <v>271</v>
      </c>
      <c r="C136" s="72">
        <f>('B-AREAS'!C96)</f>
        <v>19</v>
      </c>
      <c r="D136" s="49"/>
      <c r="E136" s="91"/>
      <c r="F136" s="107" t="str">
        <f>(B64)</f>
        <v>SHOWERS &amp; LAVATORY HOCKEY 2</v>
      </c>
      <c r="G136" s="13"/>
      <c r="H136" s="108" t="str">
        <f>(A64)</f>
        <v>0-33</v>
      </c>
      <c r="I136" s="12">
        <v>1</v>
      </c>
      <c r="J136" s="12"/>
      <c r="K136" s="68">
        <f>(C64)</f>
        <v>19.3</v>
      </c>
      <c r="L136" s="12"/>
      <c r="M136" s="68">
        <f t="shared" si="2"/>
        <v>19.3</v>
      </c>
      <c r="N136" s="80"/>
      <c r="O136" s="70"/>
      <c r="P136" s="117"/>
      <c r="Q136" s="118" t="str">
        <f>($E$286)</f>
        <v>D</v>
      </c>
      <c r="R136" s="12">
        <v>21.85</v>
      </c>
      <c r="S136" s="119">
        <f>(R136*$N$286)</f>
        <v>721.0500000000001</v>
      </c>
      <c r="T136" s="120"/>
      <c r="U136" s="121" t="str">
        <f>($E$306)</f>
        <v>S</v>
      </c>
      <c r="V136" s="12">
        <v>2</v>
      </c>
      <c r="W136" s="122">
        <f>(V136*$N$306)</f>
        <v>270</v>
      </c>
    </row>
    <row r="137" spans="1:23" ht="11.25">
      <c r="A137" s="150" t="s">
        <v>197</v>
      </c>
      <c r="B137" s="103" t="s">
        <v>272</v>
      </c>
      <c r="C137" s="72">
        <f>('B-AREAS'!C97)</f>
        <v>39.4</v>
      </c>
      <c r="D137" s="49"/>
      <c r="E137" s="91"/>
      <c r="F137" s="107" t="str">
        <f>(B67)</f>
        <v>SHOWERS &amp; LAVATORY HOCKEY HOME TEAM</v>
      </c>
      <c r="G137" s="13"/>
      <c r="H137" s="108" t="str">
        <f>(A67)</f>
        <v>0-36</v>
      </c>
      <c r="I137" s="12">
        <v>1</v>
      </c>
      <c r="J137" s="12"/>
      <c r="K137" s="68">
        <f>(C67)</f>
        <v>20.9</v>
      </c>
      <c r="L137" s="12"/>
      <c r="M137" s="68">
        <f t="shared" si="2"/>
        <v>20.9</v>
      </c>
      <c r="N137" s="80"/>
      <c r="O137" s="70"/>
      <c r="P137" s="117"/>
      <c r="Q137" s="118" t="str">
        <f>($E$288)</f>
        <v>E</v>
      </c>
      <c r="R137" s="12">
        <v>44.38</v>
      </c>
      <c r="S137" s="119">
        <f>(R137*$N$288)</f>
        <v>266.28000000000003</v>
      </c>
      <c r="T137" s="120"/>
      <c r="U137" s="121" t="str">
        <f>($E$312)</f>
        <v>X</v>
      </c>
      <c r="V137" s="12">
        <v>2.05</v>
      </c>
      <c r="W137" s="123">
        <f>(V137*$N$312)</f>
        <v>112.74999999999999</v>
      </c>
    </row>
    <row r="138" spans="1:23" ht="11.25">
      <c r="A138" s="150" t="s">
        <v>198</v>
      </c>
      <c r="B138" s="103" t="s">
        <v>232</v>
      </c>
      <c r="C138" s="72">
        <f>('B-AREAS'!C98)</f>
        <v>12.05</v>
      </c>
      <c r="D138" s="49"/>
      <c r="E138" s="91"/>
      <c r="F138" s="107" t="str">
        <f>(B76)</f>
        <v>SHOWERS &amp; LAVATORY HOCKEY VISITOR TEAM</v>
      </c>
      <c r="G138" s="13"/>
      <c r="H138" s="108" t="str">
        <f>(A76)</f>
        <v>0-39</v>
      </c>
      <c r="I138" s="12">
        <v>1</v>
      </c>
      <c r="J138" s="12"/>
      <c r="K138" s="68">
        <f>(C76)</f>
        <v>20.95</v>
      </c>
      <c r="L138" s="12"/>
      <c r="M138" s="68">
        <f t="shared" si="2"/>
        <v>20.95</v>
      </c>
      <c r="N138" s="80"/>
      <c r="O138" s="70"/>
      <c r="P138" s="117"/>
      <c r="Q138" s="118" t="str">
        <f>($E$291)</f>
        <v>H</v>
      </c>
      <c r="R138" s="12">
        <v>26</v>
      </c>
      <c r="S138" s="119">
        <f>(R138*$N$291)</f>
        <v>1300</v>
      </c>
      <c r="T138" s="120"/>
      <c r="U138" s="121" t="str">
        <f>($E$285)</f>
        <v>C</v>
      </c>
      <c r="V138" s="12">
        <v>12.75</v>
      </c>
      <c r="W138" s="122">
        <f>(V138*$N$285)</f>
        <v>306</v>
      </c>
    </row>
    <row r="139" spans="1:23" ht="11.25">
      <c r="A139" s="150" t="s">
        <v>199</v>
      </c>
      <c r="B139" s="103" t="s">
        <v>260</v>
      </c>
      <c r="C139" s="72">
        <f>('B-AREAS'!C99)</f>
        <v>22.9</v>
      </c>
      <c r="D139" s="49"/>
      <c r="E139" s="91"/>
      <c r="F139" s="107" t="str">
        <f>(B85)</f>
        <v>SHOWERS &amp; LAVATORY FIGURE SKATING MALE</v>
      </c>
      <c r="G139" s="13"/>
      <c r="H139" s="108" t="str">
        <f>(A85)</f>
        <v>0-42</v>
      </c>
      <c r="I139" s="12">
        <v>1</v>
      </c>
      <c r="J139" s="12"/>
      <c r="K139" s="68">
        <f>(C85)</f>
        <v>19.3</v>
      </c>
      <c r="L139" s="12"/>
      <c r="M139" s="68">
        <f t="shared" si="2"/>
        <v>19.3</v>
      </c>
      <c r="N139" s="124">
        <f>('B-AREAS'!C69)</f>
        <v>19.3</v>
      </c>
      <c r="O139" s="70"/>
      <c r="P139" s="117"/>
      <c r="Q139" s="118" t="str">
        <f>($E$295)</f>
        <v>K</v>
      </c>
      <c r="R139" s="12">
        <v>15.85</v>
      </c>
      <c r="S139" s="119">
        <f>(R139*$N$295)</f>
        <v>507.2</v>
      </c>
      <c r="T139" s="120"/>
      <c r="U139" s="121" t="str">
        <f>($E$304)</f>
        <v>Q</v>
      </c>
      <c r="V139" s="12">
        <v>6</v>
      </c>
      <c r="W139" s="122">
        <f>(V139*$N$304)</f>
        <v>900</v>
      </c>
    </row>
    <row r="140" spans="1:23" ht="11.25">
      <c r="A140" s="150" t="s">
        <v>200</v>
      </c>
      <c r="B140" s="103" t="s">
        <v>259</v>
      </c>
      <c r="C140" s="72">
        <f>('B-AREAS'!C100)</f>
        <v>114</v>
      </c>
      <c r="D140" s="49"/>
      <c r="E140" s="91"/>
      <c r="F140" s="107" t="str">
        <f>(B86)</f>
        <v>SHOWERS &amp; LAVATORY FIGURE SKATING FEMALE</v>
      </c>
      <c r="G140" s="13"/>
      <c r="H140" s="108" t="str">
        <f>(A86)</f>
        <v>0-43</v>
      </c>
      <c r="I140" s="12">
        <v>1</v>
      </c>
      <c r="J140" s="12"/>
      <c r="K140" s="68">
        <f>(C86)</f>
        <v>19.3</v>
      </c>
      <c r="L140" s="12"/>
      <c r="M140" s="68">
        <f t="shared" si="2"/>
        <v>19.3</v>
      </c>
      <c r="N140" s="80"/>
      <c r="O140" s="70"/>
      <c r="P140" s="117"/>
      <c r="Q140" s="118" t="str">
        <f>($E$300)</f>
        <v>N</v>
      </c>
      <c r="R140" s="12">
        <v>9.7</v>
      </c>
      <c r="S140" s="119">
        <f>(R140*$N$300)</f>
        <v>436.49999999999994</v>
      </c>
      <c r="T140" s="120"/>
      <c r="U140" s="121" t="str">
        <f>($E$284)</f>
        <v>B</v>
      </c>
      <c r="V140" s="12">
        <v>2</v>
      </c>
      <c r="W140" s="122">
        <f>(V140*$N$284)</f>
        <v>300</v>
      </c>
    </row>
    <row r="141" spans="1:23" ht="11.25">
      <c r="A141" s="150"/>
      <c r="B141" s="103"/>
      <c r="C141" s="72"/>
      <c r="D141" s="49"/>
      <c r="E141" s="91"/>
      <c r="F141" s="107"/>
      <c r="G141" s="13"/>
      <c r="H141" s="108"/>
      <c r="I141" s="12"/>
      <c r="J141" s="12"/>
      <c r="K141" s="68"/>
      <c r="L141" s="12"/>
      <c r="M141" s="68"/>
      <c r="N141" s="80"/>
      <c r="O141" s="70"/>
      <c r="P141" s="126"/>
      <c r="Q141" s="127" t="str">
        <f>($E$303)</f>
        <v>P</v>
      </c>
      <c r="R141" s="128">
        <v>2</v>
      </c>
      <c r="S141" s="129">
        <f>(R141*$N$303)</f>
        <v>530</v>
      </c>
      <c r="T141" s="130"/>
      <c r="U141" s="184" t="str">
        <f>($E$290)</f>
        <v>G</v>
      </c>
      <c r="V141" s="128">
        <v>52.4</v>
      </c>
      <c r="W141" s="185">
        <f>(V141*$N$290)</f>
        <v>1257.6</v>
      </c>
    </row>
    <row r="142" spans="1:23" ht="11.25">
      <c r="A142" s="150"/>
      <c r="B142" s="103"/>
      <c r="C142" s="72"/>
      <c r="D142" s="49"/>
      <c r="E142" s="91"/>
      <c r="F142" s="107"/>
      <c r="G142" s="13"/>
      <c r="H142" s="108"/>
      <c r="I142" s="12"/>
      <c r="J142" s="12"/>
      <c r="K142" s="68"/>
      <c r="L142" s="12"/>
      <c r="M142" s="68"/>
      <c r="N142" s="80"/>
      <c r="O142" s="70"/>
      <c r="P142" s="117"/>
      <c r="Q142" s="120"/>
      <c r="R142" s="12"/>
      <c r="S142" s="12"/>
      <c r="T142" s="120"/>
      <c r="U142" s="12"/>
      <c r="V142" s="133" t="s">
        <v>510</v>
      </c>
      <c r="W142" s="134">
        <f>SUM(S135:S141)+SUM(W135:W141)</f>
        <v>7726.379999999999</v>
      </c>
    </row>
    <row r="143" spans="1:23" ht="12" thickBot="1">
      <c r="A143" s="150" t="s">
        <v>200</v>
      </c>
      <c r="B143" s="103" t="s">
        <v>262</v>
      </c>
      <c r="C143" s="72">
        <f>('B-AREAS'!C101)</f>
        <v>21.3</v>
      </c>
      <c r="D143" s="49"/>
      <c r="E143" s="73"/>
      <c r="F143" s="74"/>
      <c r="G143" s="75"/>
      <c r="H143" s="76"/>
      <c r="I143" s="76"/>
      <c r="J143" s="76"/>
      <c r="K143" s="76"/>
      <c r="L143" s="76"/>
      <c r="M143" s="77"/>
      <c r="N143" s="78"/>
      <c r="O143" s="70"/>
      <c r="P143" s="135"/>
      <c r="Q143" s="136"/>
      <c r="R143" s="137"/>
      <c r="S143" s="137"/>
      <c r="T143" s="136"/>
      <c r="U143" s="137"/>
      <c r="V143" s="137"/>
      <c r="W143" s="138"/>
    </row>
    <row r="144" spans="1:23" ht="12" thickBot="1">
      <c r="A144" s="151" t="s">
        <v>266</v>
      </c>
      <c r="B144" s="144" t="s">
        <v>267</v>
      </c>
      <c r="C144" s="90">
        <f>('B-AREAS'!C102)</f>
        <v>4.35</v>
      </c>
      <c r="D144" s="49"/>
      <c r="E144" s="104" t="str">
        <f>('A-RESUME'!B56)</f>
        <v>2A29</v>
      </c>
      <c r="F144" s="105" t="str">
        <f>('A-RESUME'!C56)</f>
        <v>Spectators Area</v>
      </c>
      <c r="G144" s="13"/>
      <c r="H144" s="139"/>
      <c r="I144" s="12"/>
      <c r="J144" s="12"/>
      <c r="K144" s="12"/>
      <c r="L144" s="12"/>
      <c r="M144" s="68"/>
      <c r="N144" s="80">
        <f>SUM(M145:M147)</f>
        <v>918.29</v>
      </c>
      <c r="O144" s="70"/>
      <c r="P144" s="112">
        <f>(W148/N144)</f>
        <v>10.397586818978754</v>
      </c>
      <c r="Q144" s="113"/>
      <c r="R144" s="114" t="s">
        <v>512</v>
      </c>
      <c r="S144" s="114" t="s">
        <v>511</v>
      </c>
      <c r="T144" s="113"/>
      <c r="U144" s="115"/>
      <c r="V144" s="114" t="s">
        <v>512</v>
      </c>
      <c r="W144" s="116" t="s">
        <v>511</v>
      </c>
    </row>
    <row r="145" spans="1:23" ht="11.25">
      <c r="A145" s="147"/>
      <c r="C145" s="152" t="s">
        <v>17</v>
      </c>
      <c r="D145" s="49"/>
      <c r="E145" s="91"/>
      <c r="F145" s="107" t="str">
        <f>(B150)</f>
        <v>EMERGENCY EXIT ZONE</v>
      </c>
      <c r="G145" s="13"/>
      <c r="H145" s="84" t="str">
        <f>(A150)</f>
        <v>2-01</v>
      </c>
      <c r="I145" s="12">
        <v>1</v>
      </c>
      <c r="J145" s="12"/>
      <c r="K145" s="68">
        <f>(C150)</f>
        <v>147.4</v>
      </c>
      <c r="L145" s="12"/>
      <c r="M145" s="68">
        <f>(I145*K145)</f>
        <v>147.4</v>
      </c>
      <c r="N145" s="80"/>
      <c r="O145" s="70"/>
      <c r="P145" s="117"/>
      <c r="Q145" s="118" t="str">
        <f>($E$283)</f>
        <v>A</v>
      </c>
      <c r="R145" s="12">
        <v>8</v>
      </c>
      <c r="S145" s="119">
        <f>(R145*$N$283)</f>
        <v>2800</v>
      </c>
      <c r="T145" s="120"/>
      <c r="U145" s="121"/>
      <c r="V145" s="12"/>
      <c r="W145" s="122"/>
    </row>
    <row r="146" spans="1:23" ht="12" thickBot="1">
      <c r="A146" s="147"/>
      <c r="C146" s="148" t="s">
        <v>17</v>
      </c>
      <c r="D146" s="49"/>
      <c r="E146" s="91"/>
      <c r="F146" s="107" t="str">
        <f>(B151)</f>
        <v>SPECTATORS ZONE</v>
      </c>
      <c r="G146" s="13"/>
      <c r="H146" s="84" t="str">
        <f>(A151)</f>
        <v>2-02</v>
      </c>
      <c r="I146" s="12">
        <v>1</v>
      </c>
      <c r="J146" s="12"/>
      <c r="K146" s="68">
        <f>(C151)</f>
        <v>602.54</v>
      </c>
      <c r="L146" s="12"/>
      <c r="M146" s="68">
        <f>(I146*K146)</f>
        <v>602.54</v>
      </c>
      <c r="N146" s="80"/>
      <c r="O146" s="70"/>
      <c r="P146" s="117"/>
      <c r="Q146" s="118" t="str">
        <f>($E$308)</f>
        <v>T</v>
      </c>
      <c r="R146" s="12">
        <v>84.35</v>
      </c>
      <c r="S146" s="119">
        <f>(R146*$N$308)</f>
        <v>6748</v>
      </c>
      <c r="T146" s="120"/>
      <c r="U146" s="121"/>
      <c r="V146" s="12"/>
      <c r="W146" s="122"/>
    </row>
    <row r="147" spans="1:23" ht="11.25">
      <c r="A147" s="149"/>
      <c r="B147" s="96" t="s">
        <v>202</v>
      </c>
      <c r="C147" s="97">
        <f>('B-AREAS'!C105)</f>
        <v>749.9399999999999</v>
      </c>
      <c r="D147" s="49"/>
      <c r="E147" s="91"/>
      <c r="F147" s="107" t="str">
        <f>(B133)</f>
        <v>SPECTATORS PASSAGE</v>
      </c>
      <c r="G147" s="13"/>
      <c r="H147" s="84" t="str">
        <f>(A133)</f>
        <v>1-18</v>
      </c>
      <c r="I147" s="12">
        <v>1</v>
      </c>
      <c r="J147" s="12"/>
      <c r="K147" s="68">
        <f>(C133)</f>
        <v>168.35</v>
      </c>
      <c r="L147" s="12"/>
      <c r="M147" s="68">
        <f>(I147*K147)</f>
        <v>168.35</v>
      </c>
      <c r="N147" s="80"/>
      <c r="O147" s="70"/>
      <c r="P147" s="117"/>
      <c r="Q147" s="118"/>
      <c r="R147" s="12"/>
      <c r="S147" s="119"/>
      <c r="T147" s="120"/>
      <c r="U147" s="121"/>
      <c r="V147" s="12"/>
      <c r="W147" s="123"/>
    </row>
    <row r="148" spans="1:23" ht="11.25">
      <c r="A148" s="102"/>
      <c r="B148" s="153"/>
      <c r="C148" s="72"/>
      <c r="D148" s="49"/>
      <c r="E148" s="91"/>
      <c r="F148" s="107"/>
      <c r="G148" s="13"/>
      <c r="H148" s="84"/>
      <c r="I148" s="12"/>
      <c r="J148" s="12"/>
      <c r="K148" s="68"/>
      <c r="L148" s="12"/>
      <c r="M148" s="68"/>
      <c r="N148" s="80"/>
      <c r="O148" s="70"/>
      <c r="P148" s="117"/>
      <c r="Q148" s="120"/>
      <c r="R148" s="12"/>
      <c r="S148" s="12"/>
      <c r="T148" s="120"/>
      <c r="U148" s="12"/>
      <c r="V148" s="133" t="s">
        <v>510</v>
      </c>
      <c r="W148" s="134">
        <f>SUM(S145:S147)+SUM(W145:W147)</f>
        <v>9548</v>
      </c>
    </row>
    <row r="149" spans="1:23" ht="12" thickBot="1">
      <c r="A149" s="102"/>
      <c r="B149" s="12"/>
      <c r="C149" s="72" t="s">
        <v>17</v>
      </c>
      <c r="D149" s="49"/>
      <c r="E149" s="73"/>
      <c r="F149" s="74"/>
      <c r="G149" s="75"/>
      <c r="H149" s="76"/>
      <c r="I149" s="76"/>
      <c r="J149" s="76"/>
      <c r="K149" s="76"/>
      <c r="L149" s="76"/>
      <c r="M149" s="77"/>
      <c r="N149" s="78"/>
      <c r="O149" s="70"/>
      <c r="P149" s="135"/>
      <c r="Q149" s="136"/>
      <c r="R149" s="137"/>
      <c r="S149" s="137"/>
      <c r="T149" s="136"/>
      <c r="U149" s="137"/>
      <c r="V149" s="137"/>
      <c r="W149" s="138"/>
    </row>
    <row r="150" spans="1:23" ht="11.25">
      <c r="A150" s="150" t="s">
        <v>204</v>
      </c>
      <c r="B150" s="103" t="s">
        <v>273</v>
      </c>
      <c r="C150" s="72">
        <f>('B-AREAS'!C107)</f>
        <v>147.4</v>
      </c>
      <c r="D150" s="49"/>
      <c r="E150" s="104" t="str">
        <f>('A-RESUME'!B57)</f>
        <v>2A30</v>
      </c>
      <c r="F150" s="105" t="str">
        <f>('A-RESUME'!C57)</f>
        <v>Firts Aid / Medical room</v>
      </c>
      <c r="G150" s="13"/>
      <c r="H150" s="139"/>
      <c r="I150" s="12"/>
      <c r="J150" s="12"/>
      <c r="K150" s="12"/>
      <c r="L150" s="12"/>
      <c r="M150" s="68"/>
      <c r="N150" s="80">
        <f>SUM(M151)</f>
        <v>16.35</v>
      </c>
      <c r="O150" s="70"/>
      <c r="P150" s="112">
        <f>(W158/N150)</f>
        <v>185.32721712538225</v>
      </c>
      <c r="Q150" s="113"/>
      <c r="R150" s="114" t="s">
        <v>512</v>
      </c>
      <c r="S150" s="114" t="s">
        <v>511</v>
      </c>
      <c r="T150" s="113"/>
      <c r="U150" s="115"/>
      <c r="V150" s="114" t="s">
        <v>512</v>
      </c>
      <c r="W150" s="116" t="s">
        <v>511</v>
      </c>
    </row>
    <row r="151" spans="1:23" ht="11.25">
      <c r="A151" s="150" t="s">
        <v>205</v>
      </c>
      <c r="B151" s="103" t="s">
        <v>203</v>
      </c>
      <c r="C151" s="72">
        <f>('B-AREAS'!C108)</f>
        <v>602.54</v>
      </c>
      <c r="D151" s="49"/>
      <c r="E151" s="91"/>
      <c r="F151" s="107" t="str">
        <f>(B40)</f>
        <v>MEDICAL / FIRST AID ROOM</v>
      </c>
      <c r="G151" s="13"/>
      <c r="H151" s="108" t="str">
        <f>(A40)</f>
        <v>0-20</v>
      </c>
      <c r="I151" s="12">
        <v>1</v>
      </c>
      <c r="J151" s="12"/>
      <c r="K151" s="68">
        <f>(C40)</f>
        <v>16.35</v>
      </c>
      <c r="L151" s="12"/>
      <c r="M151" s="68">
        <f>(I151*K151)</f>
        <v>16.35</v>
      </c>
      <c r="N151" s="80"/>
      <c r="O151" s="70"/>
      <c r="P151" s="117"/>
      <c r="Q151" s="118" t="str">
        <f>($E$283)</f>
        <v>A</v>
      </c>
      <c r="R151" s="12">
        <v>1</v>
      </c>
      <c r="S151" s="119">
        <f>(R151*$N$283)</f>
        <v>350</v>
      </c>
      <c r="T151" s="120"/>
      <c r="U151" s="121" t="str">
        <f>($E$305)</f>
        <v>R</v>
      </c>
      <c r="V151" s="12">
        <v>1</v>
      </c>
      <c r="W151" s="122">
        <f>(V151*$N$305)</f>
        <v>225</v>
      </c>
    </row>
    <row r="152" spans="1:23" ht="11.25">
      <c r="A152" s="150"/>
      <c r="B152" s="103"/>
      <c r="C152" s="72"/>
      <c r="D152" s="49"/>
      <c r="E152" s="91"/>
      <c r="F152" s="107"/>
      <c r="G152" s="13"/>
      <c r="H152" s="108"/>
      <c r="I152" s="12"/>
      <c r="J152" s="12"/>
      <c r="K152" s="68"/>
      <c r="L152" s="12"/>
      <c r="M152" s="68"/>
      <c r="N152" s="80"/>
      <c r="O152" s="70"/>
      <c r="P152" s="117"/>
      <c r="Q152" s="118" t="str">
        <f>($E$285)</f>
        <v>C</v>
      </c>
      <c r="R152" s="12">
        <v>4.35</v>
      </c>
      <c r="S152" s="119">
        <f>(R152*$N$285)</f>
        <v>104.39999999999999</v>
      </c>
      <c r="T152" s="120"/>
      <c r="U152" s="121" t="s">
        <v>17</v>
      </c>
      <c r="V152" s="12" t="s">
        <v>17</v>
      </c>
      <c r="W152" s="122" t="s">
        <v>17</v>
      </c>
    </row>
    <row r="153" spans="1:23" ht="11.25">
      <c r="A153" s="150"/>
      <c r="B153" s="103"/>
      <c r="C153" s="72"/>
      <c r="D153" s="49"/>
      <c r="E153" s="91"/>
      <c r="F153" s="107"/>
      <c r="G153" s="13"/>
      <c r="H153" s="108"/>
      <c r="I153" s="12"/>
      <c r="J153" s="12"/>
      <c r="K153" s="68"/>
      <c r="L153" s="12"/>
      <c r="M153" s="68"/>
      <c r="N153" s="80"/>
      <c r="O153" s="70"/>
      <c r="P153" s="117"/>
      <c r="Q153" s="118" t="str">
        <f>($E$286)</f>
        <v>D</v>
      </c>
      <c r="R153" s="12">
        <v>22.5</v>
      </c>
      <c r="S153" s="119">
        <f>(R153*$N$286)</f>
        <v>742.5</v>
      </c>
      <c r="T153" s="120"/>
      <c r="U153" s="121" t="s">
        <v>17</v>
      </c>
      <c r="V153" s="12" t="s">
        <v>17</v>
      </c>
      <c r="W153" s="123" t="s">
        <v>17</v>
      </c>
    </row>
    <row r="154" spans="1:23" ht="11.25">
      <c r="A154" s="150"/>
      <c r="B154" s="103"/>
      <c r="C154" s="72"/>
      <c r="D154" s="49"/>
      <c r="E154" s="91"/>
      <c r="F154" s="107"/>
      <c r="G154" s="13"/>
      <c r="H154" s="108"/>
      <c r="I154" s="12"/>
      <c r="J154" s="12"/>
      <c r="K154" s="68"/>
      <c r="L154" s="12"/>
      <c r="M154" s="68"/>
      <c r="N154" s="80"/>
      <c r="O154" s="70"/>
      <c r="P154" s="117"/>
      <c r="Q154" s="118" t="str">
        <f>($E$289)</f>
        <v>F</v>
      </c>
      <c r="R154" s="12">
        <v>45.1</v>
      </c>
      <c r="S154" s="119">
        <f>(R154*$N$289)</f>
        <v>360.8</v>
      </c>
      <c r="T154" s="120"/>
      <c r="U154" s="121" t="s">
        <v>17</v>
      </c>
      <c r="V154" s="12" t="s">
        <v>17</v>
      </c>
      <c r="W154" s="122" t="s">
        <v>17</v>
      </c>
    </row>
    <row r="155" spans="1:23" ht="11.25">
      <c r="A155" s="150"/>
      <c r="B155" s="103"/>
      <c r="C155" s="72"/>
      <c r="D155" s="49"/>
      <c r="E155" s="91"/>
      <c r="F155" s="107"/>
      <c r="G155" s="13"/>
      <c r="H155" s="108"/>
      <c r="I155" s="12"/>
      <c r="J155" s="12"/>
      <c r="K155" s="68"/>
      <c r="L155" s="12"/>
      <c r="M155" s="68"/>
      <c r="N155" s="124" t="s">
        <v>17</v>
      </c>
      <c r="O155" s="70"/>
      <c r="P155" s="117"/>
      <c r="Q155" s="118" t="str">
        <f>($E$294)</f>
        <v>J</v>
      </c>
      <c r="R155" s="12">
        <v>13.45</v>
      </c>
      <c r="S155" s="119">
        <f>(R155*$N$294)</f>
        <v>376.59999999999997</v>
      </c>
      <c r="T155" s="120"/>
      <c r="U155" s="121" t="s">
        <v>17</v>
      </c>
      <c r="V155" s="12" t="s">
        <v>17</v>
      </c>
      <c r="W155" s="122" t="s">
        <v>17</v>
      </c>
    </row>
    <row r="156" spans="1:23" ht="11.25">
      <c r="A156" s="150"/>
      <c r="B156" s="103"/>
      <c r="C156" s="72"/>
      <c r="D156" s="49"/>
      <c r="E156" s="91"/>
      <c r="F156" s="107"/>
      <c r="G156" s="13"/>
      <c r="H156" s="108"/>
      <c r="I156" s="12"/>
      <c r="J156" s="12"/>
      <c r="K156" s="68"/>
      <c r="L156" s="12"/>
      <c r="M156" s="68"/>
      <c r="N156" s="80"/>
      <c r="O156" s="70"/>
      <c r="P156" s="117"/>
      <c r="Q156" s="118" t="str">
        <f>($E$297)</f>
        <v>L</v>
      </c>
      <c r="R156" s="12">
        <v>43.54</v>
      </c>
      <c r="S156" s="119">
        <f>(R156*$N$297)</f>
        <v>217.7</v>
      </c>
      <c r="T156" s="120"/>
      <c r="U156" s="13"/>
      <c r="V156" s="12"/>
      <c r="W156" s="125"/>
    </row>
    <row r="157" spans="1:23" ht="11.25">
      <c r="A157" s="150"/>
      <c r="B157" s="103"/>
      <c r="C157" s="72"/>
      <c r="D157" s="49"/>
      <c r="E157" s="91"/>
      <c r="F157" s="107"/>
      <c r="G157" s="13"/>
      <c r="H157" s="108"/>
      <c r="I157" s="12"/>
      <c r="J157" s="12"/>
      <c r="K157" s="68"/>
      <c r="L157" s="12"/>
      <c r="M157" s="68"/>
      <c r="N157" s="80"/>
      <c r="O157" s="70"/>
      <c r="P157" s="126"/>
      <c r="Q157" s="127" t="str">
        <f>($E$301)</f>
        <v>O</v>
      </c>
      <c r="R157" s="128">
        <v>15.55</v>
      </c>
      <c r="S157" s="129">
        <f>(R157*$N$301)</f>
        <v>653.1</v>
      </c>
      <c r="T157" s="130"/>
      <c r="U157" s="131"/>
      <c r="V157" s="128"/>
      <c r="W157" s="132"/>
    </row>
    <row r="158" spans="1:23" ht="11.25">
      <c r="A158" s="150"/>
      <c r="B158" s="103"/>
      <c r="C158" s="72"/>
      <c r="D158" s="49"/>
      <c r="E158" s="91"/>
      <c r="F158" s="107"/>
      <c r="G158" s="13"/>
      <c r="H158" s="108"/>
      <c r="I158" s="12"/>
      <c r="J158" s="12"/>
      <c r="K158" s="68"/>
      <c r="L158" s="12"/>
      <c r="M158" s="68"/>
      <c r="N158" s="80"/>
      <c r="O158" s="70"/>
      <c r="P158" s="117"/>
      <c r="Q158" s="120"/>
      <c r="R158" s="12"/>
      <c r="S158" s="12"/>
      <c r="T158" s="120"/>
      <c r="U158" s="12"/>
      <c r="V158" s="133" t="s">
        <v>510</v>
      </c>
      <c r="W158" s="134">
        <f>SUM(S151:S157)+SUM(W151:W155)</f>
        <v>3030.1</v>
      </c>
    </row>
    <row r="159" spans="1:23" ht="12" thickBot="1">
      <c r="A159" s="154"/>
      <c r="B159" s="144" t="s">
        <v>206</v>
      </c>
      <c r="C159" s="90" t="s">
        <v>17</v>
      </c>
      <c r="D159" s="49"/>
      <c r="E159" s="73"/>
      <c r="F159" s="74"/>
      <c r="G159" s="75"/>
      <c r="H159" s="76"/>
      <c r="I159" s="76"/>
      <c r="J159" s="76"/>
      <c r="K159" s="76"/>
      <c r="L159" s="76"/>
      <c r="M159" s="77"/>
      <c r="N159" s="78"/>
      <c r="O159" s="70"/>
      <c r="P159" s="135"/>
      <c r="Q159" s="136"/>
      <c r="R159" s="137"/>
      <c r="S159" s="137"/>
      <c r="T159" s="136"/>
      <c r="U159" s="137"/>
      <c r="V159" s="137"/>
      <c r="W159" s="138"/>
    </row>
    <row r="160" spans="5:23" ht="11.25">
      <c r="E160" s="104" t="str">
        <f>('A-RESUME'!B58)</f>
        <v>2A31</v>
      </c>
      <c r="F160" s="105" t="str">
        <f>('A-RESUME'!C58)</f>
        <v>Public Lavatories</v>
      </c>
      <c r="G160" s="13"/>
      <c r="H160" s="139"/>
      <c r="I160" s="12"/>
      <c r="J160" s="12"/>
      <c r="K160" s="12"/>
      <c r="L160" s="12"/>
      <c r="M160" s="12"/>
      <c r="N160" s="80">
        <f>SUM(M161:M168)</f>
        <v>91.14999999999999</v>
      </c>
      <c r="O160" s="70"/>
      <c r="P160" s="112">
        <f>(W168/N165)</f>
        <v>428.82735849056604</v>
      </c>
      <c r="Q160" s="113"/>
      <c r="R160" s="114" t="s">
        <v>512</v>
      </c>
      <c r="S160" s="114" t="s">
        <v>511</v>
      </c>
      <c r="T160" s="113"/>
      <c r="U160" s="115"/>
      <c r="V160" s="114" t="s">
        <v>512</v>
      </c>
      <c r="W160" s="116" t="s">
        <v>511</v>
      </c>
    </row>
    <row r="161" spans="5:23" ht="11.25">
      <c r="E161" s="91"/>
      <c r="F161" s="107" t="str">
        <f>(B34)</f>
        <v>LAVATORY (HANDICAP)</v>
      </c>
      <c r="G161" s="13"/>
      <c r="H161" s="108" t="str">
        <f>(A34)</f>
        <v>0-14</v>
      </c>
      <c r="I161" s="12">
        <v>1</v>
      </c>
      <c r="J161" s="12"/>
      <c r="K161" s="68">
        <f>(C34)</f>
        <v>5.6</v>
      </c>
      <c r="L161" s="12"/>
      <c r="M161" s="68">
        <f aca="true" t="shared" si="3" ref="M161:M168">(I161*K161)</f>
        <v>5.6</v>
      </c>
      <c r="N161" s="155"/>
      <c r="O161" s="156"/>
      <c r="P161" s="117"/>
      <c r="Q161" s="118" t="str">
        <f>($E$283)</f>
        <v>A</v>
      </c>
      <c r="R161" s="12">
        <v>1</v>
      </c>
      <c r="S161" s="119">
        <f>(R161*$N$283)</f>
        <v>350</v>
      </c>
      <c r="T161" s="120"/>
      <c r="U161" s="121" t="str">
        <f>($E$305)</f>
        <v>R</v>
      </c>
      <c r="V161" s="12">
        <v>3</v>
      </c>
      <c r="W161" s="122">
        <f>(V161*$N$305)</f>
        <v>675</v>
      </c>
    </row>
    <row r="162" spans="5:23" ht="11.25">
      <c r="E162" s="91"/>
      <c r="F162" s="107" t="str">
        <f>('D-SQM COST '!B35)</f>
        <v>PUBLIC SKATING LAVATORY FEMALE</v>
      </c>
      <c r="G162" s="13"/>
      <c r="H162" s="108" t="str">
        <f>(A35)</f>
        <v>0-15</v>
      </c>
      <c r="I162" s="12">
        <v>1</v>
      </c>
      <c r="J162" s="12"/>
      <c r="K162" s="68">
        <f>(C35)</f>
        <v>13</v>
      </c>
      <c r="L162" s="12"/>
      <c r="M162" s="68">
        <f t="shared" si="3"/>
        <v>13</v>
      </c>
      <c r="N162" s="155"/>
      <c r="O162" s="156"/>
      <c r="P162" s="117"/>
      <c r="Q162" s="118" t="str">
        <f>($E$286)</f>
        <v>D</v>
      </c>
      <c r="R162" s="12">
        <v>31.68</v>
      </c>
      <c r="S162" s="119">
        <f>(R162*$N$286)</f>
        <v>1045.44</v>
      </c>
      <c r="T162" s="120"/>
      <c r="U162" s="121" t="str">
        <f>($E$306)</f>
        <v>S</v>
      </c>
      <c r="V162" s="12">
        <v>4</v>
      </c>
      <c r="W162" s="122">
        <f>(V162*$N$306)</f>
        <v>540</v>
      </c>
    </row>
    <row r="163" spans="5:23" ht="11.25">
      <c r="E163" s="91"/>
      <c r="F163" s="107" t="str">
        <f>(B36)</f>
        <v>PUBLIC SKATING LAVATORY MALE</v>
      </c>
      <c r="G163" s="13"/>
      <c r="H163" s="108" t="str">
        <f>(A36)</f>
        <v>0-16</v>
      </c>
      <c r="I163" s="12">
        <v>1</v>
      </c>
      <c r="J163" s="12"/>
      <c r="K163" s="68">
        <f>(C36)</f>
        <v>10.8</v>
      </c>
      <c r="L163" s="12"/>
      <c r="M163" s="68">
        <f t="shared" si="3"/>
        <v>10.8</v>
      </c>
      <c r="N163" s="155"/>
      <c r="O163" s="156"/>
      <c r="P163" s="117"/>
      <c r="Q163" s="118" t="str">
        <f>($E$288)</f>
        <v>E</v>
      </c>
      <c r="R163" s="12">
        <v>52.2</v>
      </c>
      <c r="S163" s="119">
        <f>(R163*$N$288)</f>
        <v>313.20000000000005</v>
      </c>
      <c r="T163" s="120"/>
      <c r="U163" s="121" t="str">
        <f>($E$312)</f>
        <v>X</v>
      </c>
      <c r="V163" s="12">
        <v>3.1</v>
      </c>
      <c r="W163" s="123">
        <f>(V163*$N$312)</f>
        <v>170.5</v>
      </c>
    </row>
    <row r="164" spans="5:23" ht="11.25">
      <c r="E164" s="91"/>
      <c r="F164" s="107" t="str">
        <f>(B124)</f>
        <v>LAVATORY (HANDICAP)</v>
      </c>
      <c r="G164" s="13"/>
      <c r="H164" s="84" t="str">
        <f>(A124)</f>
        <v>1-11</v>
      </c>
      <c r="I164" s="12">
        <v>1</v>
      </c>
      <c r="J164" s="12"/>
      <c r="K164" s="68">
        <f>(C124)</f>
        <v>5.6</v>
      </c>
      <c r="L164" s="12"/>
      <c r="M164" s="68">
        <f t="shared" si="3"/>
        <v>5.6</v>
      </c>
      <c r="N164" s="155"/>
      <c r="O164" s="156"/>
      <c r="P164" s="117"/>
      <c r="Q164" s="118" t="str">
        <f>($E$291)</f>
        <v>H</v>
      </c>
      <c r="R164" s="12">
        <v>52.2</v>
      </c>
      <c r="S164" s="119">
        <f>(R164*$N$291)</f>
        <v>2610</v>
      </c>
      <c r="T164" s="120"/>
      <c r="U164" s="121" t="str">
        <f>($E$313)</f>
        <v>Y</v>
      </c>
      <c r="V164" s="12">
        <v>5.8</v>
      </c>
      <c r="W164" s="122">
        <f>(V164*$N$313)</f>
        <v>493</v>
      </c>
    </row>
    <row r="165" spans="5:23" ht="11.25">
      <c r="E165" s="91"/>
      <c r="F165" s="107" t="str">
        <f>(B125)</f>
        <v>SPECTATORS LAVATORY MALE</v>
      </c>
      <c r="G165" s="13"/>
      <c r="H165" s="84" t="str">
        <f>(A125)</f>
        <v>1-12</v>
      </c>
      <c r="I165" s="12">
        <v>1</v>
      </c>
      <c r="J165" s="12"/>
      <c r="K165" s="68">
        <f>(C125)</f>
        <v>21.2</v>
      </c>
      <c r="L165" s="12"/>
      <c r="M165" s="68">
        <f t="shared" si="3"/>
        <v>21.2</v>
      </c>
      <c r="N165" s="124">
        <f>('B-AREAS'!C87)</f>
        <v>21.2</v>
      </c>
      <c r="O165" s="157"/>
      <c r="P165" s="117"/>
      <c r="Q165" s="118" t="str">
        <f>($E$294)</f>
        <v>J</v>
      </c>
      <c r="R165" s="12">
        <v>18</v>
      </c>
      <c r="S165" s="119">
        <f>(R165*$N$294)</f>
        <v>504</v>
      </c>
      <c r="T165" s="120"/>
      <c r="U165" s="121" t="str">
        <f>($E$314)</f>
        <v>Z</v>
      </c>
      <c r="V165" s="12">
        <v>4</v>
      </c>
      <c r="W165" s="122">
        <f>(V165*$N$314)</f>
        <v>520</v>
      </c>
    </row>
    <row r="166" spans="5:23" ht="11.25">
      <c r="E166" s="91"/>
      <c r="F166" s="107" t="str">
        <f>(B126)</f>
        <v>SPECTATORS LAVATORY FEMALE</v>
      </c>
      <c r="G166" s="13"/>
      <c r="H166" s="84" t="str">
        <f>(A126)</f>
        <v>1-13</v>
      </c>
      <c r="I166" s="12">
        <v>1</v>
      </c>
      <c r="J166" s="12"/>
      <c r="K166" s="68">
        <f>(C126)</f>
        <v>24.4</v>
      </c>
      <c r="L166" s="12"/>
      <c r="M166" s="68">
        <f t="shared" si="3"/>
        <v>24.4</v>
      </c>
      <c r="N166" s="155"/>
      <c r="O166" s="156"/>
      <c r="P166" s="117"/>
      <c r="Q166" s="118" t="str">
        <f>($E$300)</f>
        <v>N</v>
      </c>
      <c r="R166" s="12">
        <v>18</v>
      </c>
      <c r="S166" s="119">
        <f>(R166*$N$300)</f>
        <v>810</v>
      </c>
      <c r="T166" s="120"/>
      <c r="U166" s="13"/>
      <c r="V166" s="12"/>
      <c r="W166" s="125"/>
    </row>
    <row r="167" spans="5:23" ht="11.25">
      <c r="E167" s="91"/>
      <c r="F167" s="107" t="str">
        <f>(B59)</f>
        <v>LAUNDRY &amp; CLEANING ROOM</v>
      </c>
      <c r="G167" s="13"/>
      <c r="H167" s="108" t="str">
        <f>(A59)</f>
        <v>0-28</v>
      </c>
      <c r="I167" s="12">
        <v>1</v>
      </c>
      <c r="J167" s="12"/>
      <c r="K167" s="68">
        <f>(C59)</f>
        <v>6.2</v>
      </c>
      <c r="L167" s="12"/>
      <c r="M167" s="68">
        <f t="shared" si="3"/>
        <v>6.2</v>
      </c>
      <c r="N167" s="155"/>
      <c r="O167" s="156"/>
      <c r="P167" s="126"/>
      <c r="Q167" s="127" t="str">
        <f>($E$303)</f>
        <v>P</v>
      </c>
      <c r="R167" s="128">
        <v>4</v>
      </c>
      <c r="S167" s="129">
        <f>(R167*$N$303)</f>
        <v>1060</v>
      </c>
      <c r="T167" s="130"/>
      <c r="U167" s="131"/>
      <c r="V167" s="128"/>
      <c r="W167" s="132"/>
    </row>
    <row r="168" spans="5:23" ht="11.25">
      <c r="E168" s="91"/>
      <c r="F168" s="107" t="str">
        <f>(B144)</f>
        <v>CLEANING ROOM</v>
      </c>
      <c r="G168" s="13"/>
      <c r="H168" s="84" t="str">
        <f>(A144)</f>
        <v>1-26</v>
      </c>
      <c r="I168" s="12">
        <v>1</v>
      </c>
      <c r="J168" s="12"/>
      <c r="K168" s="68">
        <f>(C144)</f>
        <v>4.35</v>
      </c>
      <c r="L168" s="12"/>
      <c r="M168" s="68">
        <f t="shared" si="3"/>
        <v>4.35</v>
      </c>
      <c r="N168" s="155"/>
      <c r="O168" s="156"/>
      <c r="P168" s="117"/>
      <c r="Q168" s="120"/>
      <c r="R168" s="12"/>
      <c r="S168" s="12"/>
      <c r="T168" s="120"/>
      <c r="U168" s="12"/>
      <c r="V168" s="133" t="s">
        <v>510</v>
      </c>
      <c r="W168" s="134">
        <f>SUM(S161:S167)+SUM(W161:W165)</f>
        <v>9091.14</v>
      </c>
    </row>
    <row r="169" spans="5:23" ht="12" thickBot="1">
      <c r="E169" s="73"/>
      <c r="F169" s="74"/>
      <c r="G169" s="75"/>
      <c r="H169" s="76"/>
      <c r="I169" s="76"/>
      <c r="J169" s="76"/>
      <c r="K169" s="76"/>
      <c r="L169" s="76"/>
      <c r="M169" s="77"/>
      <c r="N169" s="78"/>
      <c r="O169" s="70"/>
      <c r="P169" s="135"/>
      <c r="Q169" s="136"/>
      <c r="R169" s="137"/>
      <c r="S169" s="137"/>
      <c r="T169" s="136"/>
      <c r="U169" s="137"/>
      <c r="V169" s="137"/>
      <c r="W169" s="138"/>
    </row>
    <row r="170" spans="5:23" ht="11.25">
      <c r="E170" s="104" t="str">
        <f>('A-RESUME'!B59)</f>
        <v>2A32</v>
      </c>
      <c r="F170" s="105" t="str">
        <f>('A-RESUME'!C59)</f>
        <v>Mechanical rooms</v>
      </c>
      <c r="G170" s="13"/>
      <c r="H170" s="139"/>
      <c r="I170" s="12"/>
      <c r="J170" s="12"/>
      <c r="K170" s="12"/>
      <c r="L170" s="12"/>
      <c r="M170" s="12"/>
      <c r="N170" s="80">
        <f>SUM(M171:M176)</f>
        <v>140.85</v>
      </c>
      <c r="O170" s="70"/>
      <c r="P170" s="112">
        <f>(W178/N173)</f>
        <v>125.56446280991736</v>
      </c>
      <c r="Q170" s="113"/>
      <c r="R170" s="114" t="s">
        <v>512</v>
      </c>
      <c r="S170" s="114" t="s">
        <v>511</v>
      </c>
      <c r="T170" s="113"/>
      <c r="U170" s="115"/>
      <c r="V170" s="114" t="s">
        <v>512</v>
      </c>
      <c r="W170" s="116" t="s">
        <v>511</v>
      </c>
    </row>
    <row r="171" spans="5:23" ht="11.25">
      <c r="E171" s="91"/>
      <c r="F171" s="107" t="str">
        <f>(B42)</f>
        <v>ELECTRICAL CONTROL ROOM</v>
      </c>
      <c r="G171" s="13"/>
      <c r="H171" s="108" t="str">
        <f>(A42)</f>
        <v>0-22</v>
      </c>
      <c r="I171" s="12">
        <v>1</v>
      </c>
      <c r="J171" s="12"/>
      <c r="K171" s="68">
        <f>(C42)</f>
        <v>4.15</v>
      </c>
      <c r="L171" s="12"/>
      <c r="M171" s="68">
        <f aca="true" t="shared" si="4" ref="M171:M176">(I171*K171)</f>
        <v>4.15</v>
      </c>
      <c r="N171" s="124" t="s">
        <v>17</v>
      </c>
      <c r="O171" s="156"/>
      <c r="P171" s="117"/>
      <c r="Q171" s="118" t="str">
        <f>($E$283)</f>
        <v>A</v>
      </c>
      <c r="R171" s="12">
        <v>1</v>
      </c>
      <c r="S171" s="119">
        <f>(R171*$N$283)</f>
        <v>350</v>
      </c>
      <c r="T171" s="120" t="s">
        <v>17</v>
      </c>
      <c r="U171" s="121" t="s">
        <v>17</v>
      </c>
      <c r="V171" s="12" t="s">
        <v>17</v>
      </c>
      <c r="W171" s="122" t="s">
        <v>17</v>
      </c>
    </row>
    <row r="172" spans="5:23" ht="11.25">
      <c r="E172" s="91"/>
      <c r="F172" s="107" t="str">
        <f>(B43)</f>
        <v>FIRE EXTINGUISH ROOM</v>
      </c>
      <c r="G172" s="13"/>
      <c r="H172" s="108" t="str">
        <f>(A43)</f>
        <v>0-23</v>
      </c>
      <c r="I172" s="12">
        <v>1</v>
      </c>
      <c r="J172" s="12"/>
      <c r="K172" s="68">
        <f>(C43)</f>
        <v>12.1</v>
      </c>
      <c r="L172" s="12"/>
      <c r="M172" s="68">
        <f t="shared" si="4"/>
        <v>12.1</v>
      </c>
      <c r="N172" s="155"/>
      <c r="O172" s="156"/>
      <c r="P172" s="117"/>
      <c r="Q172" s="118" t="str">
        <f>($E$286)</f>
        <v>D</v>
      </c>
      <c r="R172" s="12">
        <v>20.88</v>
      </c>
      <c r="S172" s="119">
        <f>(R172*$N$286)</f>
        <v>689.04</v>
      </c>
      <c r="T172" s="120"/>
      <c r="U172" s="121" t="s">
        <v>17</v>
      </c>
      <c r="V172" s="12" t="s">
        <v>17</v>
      </c>
      <c r="W172" s="122" t="s">
        <v>17</v>
      </c>
    </row>
    <row r="173" spans="5:23" ht="11.25">
      <c r="E173" s="91"/>
      <c r="F173" s="107" t="str">
        <f>(B44)</f>
        <v>PLUMBING ROOM</v>
      </c>
      <c r="G173" s="13"/>
      <c r="H173" s="108" t="str">
        <f>(A44)</f>
        <v>0-24</v>
      </c>
      <c r="I173" s="12">
        <v>1</v>
      </c>
      <c r="J173" s="12"/>
      <c r="K173" s="68">
        <f>(C44)</f>
        <v>10.8</v>
      </c>
      <c r="L173" s="12"/>
      <c r="M173" s="68">
        <f t="shared" si="4"/>
        <v>10.8</v>
      </c>
      <c r="N173" s="124">
        <f>('B-AREAS'!C39)</f>
        <v>12.1</v>
      </c>
      <c r="O173" s="156"/>
      <c r="P173" s="117"/>
      <c r="Q173" s="118" t="str">
        <f>($E$288)</f>
        <v>E</v>
      </c>
      <c r="R173" s="12">
        <v>40.14</v>
      </c>
      <c r="S173" s="119">
        <f>(R173*$N$288)</f>
        <v>240.84</v>
      </c>
      <c r="T173" s="120"/>
      <c r="U173" s="121" t="s">
        <v>17</v>
      </c>
      <c r="V173" s="12" t="s">
        <v>17</v>
      </c>
      <c r="W173" s="123" t="s">
        <v>17</v>
      </c>
    </row>
    <row r="174" spans="5:23" ht="11.25">
      <c r="E174" s="91"/>
      <c r="F174" s="107" t="str">
        <f>(B143)</f>
        <v>MECHANICAL ROOM (AIR)</v>
      </c>
      <c r="G174" s="13"/>
      <c r="H174" s="142" t="str">
        <f>(A143)</f>
        <v>1-25</v>
      </c>
      <c r="I174" s="12">
        <v>1</v>
      </c>
      <c r="J174" s="12"/>
      <c r="K174" s="68">
        <f>(C143)</f>
        <v>21.3</v>
      </c>
      <c r="L174" s="12"/>
      <c r="M174" s="68">
        <f t="shared" si="4"/>
        <v>21.3</v>
      </c>
      <c r="N174" s="155"/>
      <c r="O174" s="156"/>
      <c r="P174" s="117"/>
      <c r="Q174" s="118" t="str">
        <f>($E$297)</f>
        <v>L</v>
      </c>
      <c r="R174" s="12">
        <v>47.89</v>
      </c>
      <c r="S174" s="119">
        <f>(R174*$N$297)</f>
        <v>239.45</v>
      </c>
      <c r="T174" s="120"/>
      <c r="U174" s="121" t="s">
        <v>17</v>
      </c>
      <c r="V174" s="12" t="s">
        <v>17</v>
      </c>
      <c r="W174" s="122" t="s">
        <v>17</v>
      </c>
    </row>
    <row r="175" spans="5:23" ht="11.25">
      <c r="E175" s="91"/>
      <c r="F175" s="107" t="str">
        <f>(B23)</f>
        <v>ICE RESURFER </v>
      </c>
      <c r="G175" s="13"/>
      <c r="H175" s="108" t="str">
        <f>(A23)</f>
        <v>0-03</v>
      </c>
      <c r="I175" s="12">
        <v>1</v>
      </c>
      <c r="J175" s="12"/>
      <c r="K175" s="68">
        <f>(C23)</f>
        <v>47</v>
      </c>
      <c r="L175" s="12"/>
      <c r="M175" s="68">
        <f t="shared" si="4"/>
        <v>47</v>
      </c>
      <c r="N175" s="124" t="s">
        <v>17</v>
      </c>
      <c r="O175" s="156"/>
      <c r="P175" s="117"/>
      <c r="Q175" s="118" t="s">
        <v>17</v>
      </c>
      <c r="R175" s="12" t="s">
        <v>17</v>
      </c>
      <c r="S175" s="119" t="s">
        <v>17</v>
      </c>
      <c r="T175" s="120"/>
      <c r="U175" s="121" t="s">
        <v>17</v>
      </c>
      <c r="V175" s="12" t="s">
        <v>17</v>
      </c>
      <c r="W175" s="122" t="s">
        <v>17</v>
      </c>
    </row>
    <row r="176" spans="5:23" ht="11.25">
      <c r="E176" s="91"/>
      <c r="F176" s="107" t="str">
        <f>(B24)</f>
        <v>MECHANICAL ROOM (COMPRESSORS)</v>
      </c>
      <c r="G176" s="13"/>
      <c r="H176" s="108" t="str">
        <f>(A24)</f>
        <v>0-04</v>
      </c>
      <c r="I176" s="12">
        <v>1</v>
      </c>
      <c r="J176" s="12"/>
      <c r="K176" s="68">
        <f>(C24)</f>
        <v>45.5</v>
      </c>
      <c r="L176" s="12"/>
      <c r="M176" s="68">
        <f t="shared" si="4"/>
        <v>45.5</v>
      </c>
      <c r="N176" s="155"/>
      <c r="O176" s="156"/>
      <c r="P176" s="117"/>
      <c r="Q176" s="118" t="s">
        <v>17</v>
      </c>
      <c r="R176" s="12" t="s">
        <v>17</v>
      </c>
      <c r="S176" s="119" t="s">
        <v>17</v>
      </c>
      <c r="T176" s="120"/>
      <c r="U176" s="13"/>
      <c r="V176" s="12"/>
      <c r="W176" s="125"/>
    </row>
    <row r="177" spans="5:23" ht="11.25">
      <c r="E177" s="91"/>
      <c r="F177" s="107"/>
      <c r="G177" s="13"/>
      <c r="H177" s="108"/>
      <c r="I177" s="12"/>
      <c r="J177" s="12"/>
      <c r="K177" s="68"/>
      <c r="L177" s="12"/>
      <c r="M177" s="68"/>
      <c r="N177" s="155"/>
      <c r="O177" s="156"/>
      <c r="P177" s="126"/>
      <c r="Q177" s="127" t="s">
        <v>17</v>
      </c>
      <c r="R177" s="128" t="s">
        <v>17</v>
      </c>
      <c r="S177" s="129" t="s">
        <v>17</v>
      </c>
      <c r="T177" s="130"/>
      <c r="U177" s="131"/>
      <c r="V177" s="128"/>
      <c r="W177" s="132"/>
    </row>
    <row r="178" spans="5:23" ht="11.25">
      <c r="E178" s="91"/>
      <c r="F178" s="107"/>
      <c r="G178" s="13"/>
      <c r="H178" s="108"/>
      <c r="I178" s="12"/>
      <c r="J178" s="12"/>
      <c r="K178" s="68"/>
      <c r="L178" s="12"/>
      <c r="M178" s="68"/>
      <c r="N178" s="155"/>
      <c r="O178" s="156"/>
      <c r="P178" s="117"/>
      <c r="Q178" s="120"/>
      <c r="R178" s="12"/>
      <c r="S178" s="12"/>
      <c r="T178" s="120"/>
      <c r="U178" s="12"/>
      <c r="V178" s="133" t="s">
        <v>510</v>
      </c>
      <c r="W178" s="134">
        <f>SUM(S171:S177)+SUM(W171:W175)</f>
        <v>1519.33</v>
      </c>
    </row>
    <row r="179" spans="5:23" ht="12" thickBot="1">
      <c r="E179" s="73"/>
      <c r="F179" s="74"/>
      <c r="G179" s="75"/>
      <c r="H179" s="76"/>
      <c r="I179" s="76"/>
      <c r="J179" s="76"/>
      <c r="K179" s="76"/>
      <c r="L179" s="76"/>
      <c r="M179" s="77"/>
      <c r="N179" s="78"/>
      <c r="O179" s="70"/>
      <c r="P179" s="135"/>
      <c r="Q179" s="136"/>
      <c r="R179" s="137"/>
      <c r="S179" s="137"/>
      <c r="T179" s="136"/>
      <c r="U179" s="137"/>
      <c r="V179" s="137"/>
      <c r="W179" s="138"/>
    </row>
    <row r="180" spans="5:23" ht="11.25">
      <c r="E180" s="104" t="str">
        <f>('A-RESUME'!B60)</f>
        <v>2A33</v>
      </c>
      <c r="F180" s="105" t="str">
        <f>('A-RESUME'!C60)</f>
        <v>Public Common areas (Stairs &amp; Lift)</v>
      </c>
      <c r="G180" s="13"/>
      <c r="H180" s="139"/>
      <c r="I180" s="12"/>
      <c r="J180" s="12"/>
      <c r="K180" s="12"/>
      <c r="L180" s="12"/>
      <c r="M180" s="12"/>
      <c r="N180" s="80">
        <f>SUM(M181:M186)</f>
        <v>74.5</v>
      </c>
      <c r="O180" s="70"/>
      <c r="P180" s="112">
        <f>(W188/N181)</f>
        <v>218.00148514851486</v>
      </c>
      <c r="Q180" s="113"/>
      <c r="R180" s="114" t="s">
        <v>512</v>
      </c>
      <c r="S180" s="114" t="s">
        <v>511</v>
      </c>
      <c r="T180" s="113"/>
      <c r="U180" s="115"/>
      <c r="V180" s="114" t="s">
        <v>512</v>
      </c>
      <c r="W180" s="116" t="s">
        <v>511</v>
      </c>
    </row>
    <row r="181" spans="5:23" ht="11.25">
      <c r="E181" s="91"/>
      <c r="F181" s="107" t="str">
        <f>('D-SQM COST '!B32)</f>
        <v>STAIRS</v>
      </c>
      <c r="G181" s="13"/>
      <c r="H181" s="108" t="str">
        <f>(A32)</f>
        <v>0-12</v>
      </c>
      <c r="I181" s="12">
        <v>1</v>
      </c>
      <c r="J181" s="12"/>
      <c r="K181" s="68">
        <f>(C32)</f>
        <v>20.2</v>
      </c>
      <c r="L181" s="12"/>
      <c r="M181" s="68">
        <f aca="true" t="shared" si="5" ref="M181:M186">(I181*K181)</f>
        <v>20.2</v>
      </c>
      <c r="N181" s="124">
        <f>('B-AREAS'!C28)</f>
        <v>20.2</v>
      </c>
      <c r="O181" s="156"/>
      <c r="P181" s="117"/>
      <c r="Q181" s="118" t="s">
        <v>17</v>
      </c>
      <c r="R181" s="12" t="s">
        <v>17</v>
      </c>
      <c r="S181" s="119" t="s">
        <v>17</v>
      </c>
      <c r="T181" s="120"/>
      <c r="U181" s="121" t="s">
        <v>17</v>
      </c>
      <c r="V181" s="12" t="s">
        <v>17</v>
      </c>
      <c r="W181" s="122" t="s">
        <v>17</v>
      </c>
    </row>
    <row r="182" spans="5:23" ht="11.25">
      <c r="E182" s="91"/>
      <c r="F182" s="107" t="str">
        <f>(B116)</f>
        <v>LIFT</v>
      </c>
      <c r="G182" s="13"/>
      <c r="H182" s="108" t="str">
        <f>(A33)</f>
        <v>0-13</v>
      </c>
      <c r="I182" s="12">
        <v>1</v>
      </c>
      <c r="J182" s="12"/>
      <c r="K182" s="68">
        <f>(C33)</f>
        <v>4.1</v>
      </c>
      <c r="L182" s="12"/>
      <c r="M182" s="68">
        <f t="shared" si="5"/>
        <v>4.1</v>
      </c>
      <c r="N182" s="155"/>
      <c r="O182" s="156"/>
      <c r="P182" s="117"/>
      <c r="Q182" s="118" t="str">
        <f>($E$286)</f>
        <v>D</v>
      </c>
      <c r="R182" s="12">
        <v>57.4</v>
      </c>
      <c r="S182" s="119">
        <f>(R182*$N$286)</f>
        <v>1894.2</v>
      </c>
      <c r="T182" s="120"/>
      <c r="U182" s="121" t="str">
        <f>($E$308)</f>
        <v>T</v>
      </c>
      <c r="V182" s="12">
        <v>4.37</v>
      </c>
      <c r="W182" s="122">
        <f>(V182*$N$306)</f>
        <v>589.95</v>
      </c>
    </row>
    <row r="183" spans="5:23" ht="11.25">
      <c r="E183" s="91"/>
      <c r="F183" s="107" t="str">
        <f>(B138)</f>
        <v>INNER STAIRS</v>
      </c>
      <c r="G183" s="13"/>
      <c r="H183" s="108" t="str">
        <f>(A60)</f>
        <v>0-29</v>
      </c>
      <c r="I183" s="12">
        <v>1</v>
      </c>
      <c r="J183" s="12"/>
      <c r="K183" s="68">
        <f>(C60)</f>
        <v>13.55</v>
      </c>
      <c r="L183" s="12"/>
      <c r="M183" s="68">
        <f t="shared" si="5"/>
        <v>13.55</v>
      </c>
      <c r="N183" s="155"/>
      <c r="O183" s="156"/>
      <c r="P183" s="117"/>
      <c r="Q183" s="118" t="str">
        <f>($E$288)</f>
        <v>E</v>
      </c>
      <c r="R183" s="12">
        <v>54.2</v>
      </c>
      <c r="S183" s="119">
        <f>(R183*$N$288)</f>
        <v>325.20000000000005</v>
      </c>
      <c r="T183" s="120"/>
      <c r="U183" s="121" t="s">
        <v>17</v>
      </c>
      <c r="V183" s="12" t="s">
        <v>17</v>
      </c>
      <c r="W183" s="123" t="s">
        <v>17</v>
      </c>
    </row>
    <row r="184" spans="5:23" ht="11.25">
      <c r="E184" s="91"/>
      <c r="F184" s="107" t="str">
        <f>(B115)</f>
        <v>STAIRS</v>
      </c>
      <c r="G184" s="13"/>
      <c r="H184" s="84" t="str">
        <f>(A115)</f>
        <v>1-08</v>
      </c>
      <c r="I184" s="12">
        <v>1</v>
      </c>
      <c r="J184" s="12"/>
      <c r="K184" s="68">
        <f>(C115)</f>
        <v>20.2</v>
      </c>
      <c r="L184" s="12"/>
      <c r="M184" s="68">
        <f t="shared" si="5"/>
        <v>20.2</v>
      </c>
      <c r="N184" s="155"/>
      <c r="O184" s="156"/>
      <c r="P184" s="117"/>
      <c r="Q184" s="118" t="str">
        <f>($E$289)</f>
        <v>F</v>
      </c>
      <c r="R184" s="12">
        <v>54.2</v>
      </c>
      <c r="S184" s="119">
        <f>(R184*$N$289)</f>
        <v>433.6</v>
      </c>
      <c r="T184" s="120"/>
      <c r="U184" s="121" t="s">
        <v>17</v>
      </c>
      <c r="V184" s="12" t="s">
        <v>17</v>
      </c>
      <c r="W184" s="122" t="s">
        <v>17</v>
      </c>
    </row>
    <row r="185" spans="5:23" ht="11.25">
      <c r="E185" s="91"/>
      <c r="F185" s="107" t="str">
        <f>(B116)</f>
        <v>LIFT</v>
      </c>
      <c r="G185" s="13"/>
      <c r="H185" s="84" t="str">
        <f>(A116)</f>
        <v>1-09</v>
      </c>
      <c r="I185" s="12">
        <v>1</v>
      </c>
      <c r="J185" s="12"/>
      <c r="K185" s="68">
        <f>(C116)</f>
        <v>4.4</v>
      </c>
      <c r="L185" s="12"/>
      <c r="M185" s="68">
        <f t="shared" si="5"/>
        <v>4.4</v>
      </c>
      <c r="N185" s="124" t="s">
        <v>17</v>
      </c>
      <c r="O185" s="156"/>
      <c r="P185" s="117"/>
      <c r="Q185" s="118" t="str">
        <f>($E$297)</f>
        <v>L</v>
      </c>
      <c r="R185" s="12">
        <v>54.2</v>
      </c>
      <c r="S185" s="119">
        <f>(R185*$N$297)</f>
        <v>271</v>
      </c>
      <c r="T185" s="120"/>
      <c r="U185" s="121" t="s">
        <v>17</v>
      </c>
      <c r="V185" s="12" t="s">
        <v>17</v>
      </c>
      <c r="W185" s="122" t="s">
        <v>17</v>
      </c>
    </row>
    <row r="186" spans="5:23" ht="11.25">
      <c r="E186" s="91"/>
      <c r="F186" s="107" t="str">
        <f>(B138)</f>
        <v>INNER STAIRS</v>
      </c>
      <c r="G186" s="13"/>
      <c r="H186" s="84" t="str">
        <f>(A138)</f>
        <v>1-23</v>
      </c>
      <c r="I186" s="12">
        <v>1</v>
      </c>
      <c r="J186" s="12"/>
      <c r="K186" s="68">
        <f>(C138)</f>
        <v>12.05</v>
      </c>
      <c r="L186" s="12"/>
      <c r="M186" s="68">
        <f t="shared" si="5"/>
        <v>12.05</v>
      </c>
      <c r="N186" s="155"/>
      <c r="O186" s="156"/>
      <c r="P186" s="117"/>
      <c r="Q186" s="118" t="str">
        <f>($E$299)</f>
        <v>M</v>
      </c>
      <c r="R186" s="12">
        <v>10.11</v>
      </c>
      <c r="S186" s="119">
        <f>(R186*$N$299)</f>
        <v>606.5999999999999</v>
      </c>
      <c r="T186" s="120"/>
      <c r="U186" s="13"/>
      <c r="V186" s="12"/>
      <c r="W186" s="125"/>
    </row>
    <row r="187" spans="5:23" ht="11.25">
      <c r="E187" s="91"/>
      <c r="F187" s="107"/>
      <c r="G187" s="13"/>
      <c r="H187" s="84"/>
      <c r="I187" s="12"/>
      <c r="J187" s="12"/>
      <c r="K187" s="68"/>
      <c r="L187" s="12"/>
      <c r="M187" s="68"/>
      <c r="N187" s="155"/>
      <c r="O187" s="156"/>
      <c r="P187" s="126"/>
      <c r="Q187" s="127" t="str">
        <f>($E$294)</f>
        <v>J</v>
      </c>
      <c r="R187" s="128">
        <v>10.11</v>
      </c>
      <c r="S187" s="129">
        <f>(R187*$N$294)</f>
        <v>283.08</v>
      </c>
      <c r="T187" s="130"/>
      <c r="U187" s="131"/>
      <c r="V187" s="128"/>
      <c r="W187" s="132"/>
    </row>
    <row r="188" spans="5:23" ht="11.25">
      <c r="E188" s="91"/>
      <c r="F188" s="107"/>
      <c r="G188" s="13"/>
      <c r="H188" s="84"/>
      <c r="I188" s="12"/>
      <c r="J188" s="12"/>
      <c r="K188" s="68"/>
      <c r="L188" s="12"/>
      <c r="M188" s="68"/>
      <c r="N188" s="155"/>
      <c r="O188" s="156"/>
      <c r="P188" s="117"/>
      <c r="Q188" s="120"/>
      <c r="R188" s="12"/>
      <c r="S188" s="12"/>
      <c r="T188" s="120"/>
      <c r="U188" s="12"/>
      <c r="V188" s="133" t="s">
        <v>510</v>
      </c>
      <c r="W188" s="134">
        <f>SUM(S181:S187)+SUM(W181:W185)</f>
        <v>4403.63</v>
      </c>
    </row>
    <row r="189" spans="5:23" ht="12" thickBot="1">
      <c r="E189" s="73"/>
      <c r="F189" s="74"/>
      <c r="G189" s="75"/>
      <c r="H189" s="76"/>
      <c r="I189" s="76"/>
      <c r="J189" s="76"/>
      <c r="K189" s="76"/>
      <c r="L189" s="76"/>
      <c r="M189" s="77"/>
      <c r="N189" s="78"/>
      <c r="O189" s="70"/>
      <c r="P189" s="135"/>
      <c r="Q189" s="136"/>
      <c r="R189" s="137"/>
      <c r="S189" s="137"/>
      <c r="T189" s="136"/>
      <c r="U189" s="137"/>
      <c r="V189" s="137"/>
      <c r="W189" s="138"/>
    </row>
    <row r="190" spans="5:23" ht="11.25">
      <c r="E190" s="104" t="str">
        <f>('A-RESUME'!B61)</f>
        <v>2A34</v>
      </c>
      <c r="F190" s="105" t="str">
        <f>('A-RESUME'!C61)</f>
        <v>Rental Skates areas</v>
      </c>
      <c r="G190" s="13"/>
      <c r="H190" s="139"/>
      <c r="I190" s="12"/>
      <c r="J190" s="12"/>
      <c r="K190" s="12"/>
      <c r="L190" s="12"/>
      <c r="M190" s="12"/>
      <c r="N190" s="80">
        <f>SUM(M191:M199)</f>
        <v>97.9</v>
      </c>
      <c r="O190" s="70"/>
      <c r="P190" s="112">
        <f>(W198/N190)</f>
        <v>173.59141981613888</v>
      </c>
      <c r="Q190" s="113"/>
      <c r="R190" s="114" t="s">
        <v>512</v>
      </c>
      <c r="S190" s="114" t="s">
        <v>511</v>
      </c>
      <c r="T190" s="113"/>
      <c r="U190" s="115"/>
      <c r="V190" s="114" t="s">
        <v>512</v>
      </c>
      <c r="W190" s="116" t="s">
        <v>511</v>
      </c>
    </row>
    <row r="191" spans="5:23" ht="11.25">
      <c r="E191" s="91"/>
      <c r="F191" s="107" t="str">
        <f>(B28)</f>
        <v>RENTAL SKATES COUNTER</v>
      </c>
      <c r="G191" s="13"/>
      <c r="H191" s="108" t="str">
        <f>(A28)</f>
        <v>0-08</v>
      </c>
      <c r="I191" s="12">
        <v>1</v>
      </c>
      <c r="J191" s="12"/>
      <c r="K191" s="68">
        <f>(C28)</f>
        <v>26.9</v>
      </c>
      <c r="L191" s="12"/>
      <c r="M191" s="68">
        <f>(I191*K191)</f>
        <v>26.9</v>
      </c>
      <c r="N191" s="155"/>
      <c r="O191" s="156"/>
      <c r="P191" s="117"/>
      <c r="Q191" s="118" t="str">
        <f>($E$316)</f>
        <v>AA</v>
      </c>
      <c r="R191" s="12">
        <v>9.53</v>
      </c>
      <c r="S191" s="119">
        <f>(R191*$N$316)</f>
        <v>1429.5</v>
      </c>
      <c r="T191" s="120"/>
      <c r="U191" s="121" t="s">
        <v>17</v>
      </c>
      <c r="V191" s="12" t="s">
        <v>17</v>
      </c>
      <c r="W191" s="122" t="s">
        <v>17</v>
      </c>
    </row>
    <row r="192" spans="5:23" ht="11.25">
      <c r="E192" s="91"/>
      <c r="F192" s="107" t="str">
        <f>(B29)</f>
        <v>PUBLIC SKATING DRESSING ROOM</v>
      </c>
      <c r="G192" s="13"/>
      <c r="H192" s="108" t="str">
        <f>(A29)</f>
        <v>0-09</v>
      </c>
      <c r="I192" s="12">
        <v>1</v>
      </c>
      <c r="J192" s="12"/>
      <c r="K192" s="68">
        <f>(C29)</f>
        <v>71</v>
      </c>
      <c r="L192" s="12"/>
      <c r="M192" s="68">
        <f>(I192*K192)</f>
        <v>71</v>
      </c>
      <c r="N192" s="155"/>
      <c r="O192" s="156"/>
      <c r="P192" s="117"/>
      <c r="Q192" s="118" t="str">
        <f>($E$286)</f>
        <v>D</v>
      </c>
      <c r="R192" s="12">
        <v>147.7</v>
      </c>
      <c r="S192" s="119">
        <f>(R192*$N$286)</f>
        <v>4874.099999999999</v>
      </c>
      <c r="T192" s="120"/>
      <c r="U192" s="121" t="s">
        <v>17</v>
      </c>
      <c r="V192" s="12" t="s">
        <v>17</v>
      </c>
      <c r="W192" s="122" t="s">
        <v>17</v>
      </c>
    </row>
    <row r="193" spans="5:23" ht="11.25">
      <c r="E193" s="91"/>
      <c r="F193" s="107"/>
      <c r="G193" s="13"/>
      <c r="H193" s="108"/>
      <c r="I193" s="12"/>
      <c r="J193" s="12"/>
      <c r="K193" s="68"/>
      <c r="L193" s="12"/>
      <c r="M193" s="68"/>
      <c r="N193" s="155"/>
      <c r="O193" s="156"/>
      <c r="P193" s="117"/>
      <c r="Q193" s="118" t="str">
        <f>($E$289)</f>
        <v>F</v>
      </c>
      <c r="R193" s="12">
        <v>156.2</v>
      </c>
      <c r="S193" s="119">
        <f>(R193*$N$289)</f>
        <v>1249.6</v>
      </c>
      <c r="T193" s="120"/>
      <c r="U193" s="121" t="s">
        <v>17</v>
      </c>
      <c r="V193" s="12" t="s">
        <v>17</v>
      </c>
      <c r="W193" s="123" t="s">
        <v>17</v>
      </c>
    </row>
    <row r="194" spans="5:23" ht="11.25">
      <c r="E194" s="91"/>
      <c r="F194" s="107"/>
      <c r="G194" s="13"/>
      <c r="H194" s="108"/>
      <c r="I194" s="12"/>
      <c r="J194" s="12"/>
      <c r="K194" s="68"/>
      <c r="L194" s="12"/>
      <c r="M194" s="68"/>
      <c r="N194" s="155"/>
      <c r="O194" s="156"/>
      <c r="P194" s="117"/>
      <c r="Q194" s="118" t="str">
        <f>($E$297)</f>
        <v>L</v>
      </c>
      <c r="R194" s="12">
        <v>150.8</v>
      </c>
      <c r="S194" s="119">
        <f>(R194*$N$297)</f>
        <v>754</v>
      </c>
      <c r="T194" s="120"/>
      <c r="U194" s="121" t="s">
        <v>17</v>
      </c>
      <c r="V194" s="12" t="s">
        <v>17</v>
      </c>
      <c r="W194" s="122" t="s">
        <v>17</v>
      </c>
    </row>
    <row r="195" spans="5:23" ht="11.25">
      <c r="E195" s="91"/>
      <c r="F195" s="107"/>
      <c r="G195" s="13"/>
      <c r="H195" s="108"/>
      <c r="I195" s="12"/>
      <c r="J195" s="12"/>
      <c r="K195" s="68"/>
      <c r="L195" s="12"/>
      <c r="M195" s="68"/>
      <c r="N195" s="124" t="s">
        <v>17</v>
      </c>
      <c r="O195" s="156"/>
      <c r="P195" s="117"/>
      <c r="Q195" s="118" t="str">
        <f>($E$293)</f>
        <v>I</v>
      </c>
      <c r="R195" s="12">
        <v>90.2</v>
      </c>
      <c r="S195" s="119">
        <f>(R195*$N$293)</f>
        <v>3788.4</v>
      </c>
      <c r="T195" s="120"/>
      <c r="U195" s="121" t="s">
        <v>17</v>
      </c>
      <c r="V195" s="12" t="s">
        <v>17</v>
      </c>
      <c r="W195" s="122" t="s">
        <v>17</v>
      </c>
    </row>
    <row r="196" spans="5:23" ht="11.25">
      <c r="E196" s="91"/>
      <c r="F196" s="107"/>
      <c r="G196" s="13"/>
      <c r="H196" s="108"/>
      <c r="I196" s="12"/>
      <c r="J196" s="12"/>
      <c r="K196" s="68"/>
      <c r="L196" s="12"/>
      <c r="M196" s="68"/>
      <c r="N196" s="155"/>
      <c r="O196" s="156"/>
      <c r="P196" s="117"/>
      <c r="Q196" s="118" t="str">
        <f>($E$300)</f>
        <v>N</v>
      </c>
      <c r="R196" s="12">
        <v>90.2</v>
      </c>
      <c r="S196" s="119">
        <f>(R196*$N$300)</f>
        <v>4059</v>
      </c>
      <c r="T196" s="120"/>
      <c r="U196" s="13"/>
      <c r="V196" s="12" t="s">
        <v>17</v>
      </c>
      <c r="W196" s="125"/>
    </row>
    <row r="197" spans="5:23" ht="11.25">
      <c r="E197" s="91"/>
      <c r="F197" s="107"/>
      <c r="G197" s="13"/>
      <c r="H197" s="108"/>
      <c r="I197" s="12"/>
      <c r="J197" s="12"/>
      <c r="K197" s="68"/>
      <c r="L197" s="12"/>
      <c r="M197" s="68"/>
      <c r="N197" s="155"/>
      <c r="O197" s="156"/>
      <c r="P197" s="126"/>
      <c r="Q197" s="127" t="str">
        <f>($E$310)</f>
        <v>V</v>
      </c>
      <c r="R197" s="128">
        <v>8.4</v>
      </c>
      <c r="S197" s="129">
        <f>(R197*$N$310)</f>
        <v>840</v>
      </c>
      <c r="T197" s="130"/>
      <c r="U197" s="131"/>
      <c r="V197" s="128"/>
      <c r="W197" s="132"/>
    </row>
    <row r="198" spans="5:23" ht="11.25">
      <c r="E198" s="91"/>
      <c r="F198" s="107"/>
      <c r="G198" s="13"/>
      <c r="H198" s="108"/>
      <c r="I198" s="12"/>
      <c r="J198" s="12"/>
      <c r="K198" s="68"/>
      <c r="L198" s="12"/>
      <c r="M198" s="68"/>
      <c r="N198" s="155"/>
      <c r="O198" s="156"/>
      <c r="P198" s="117"/>
      <c r="Q198" s="120"/>
      <c r="R198" s="12"/>
      <c r="S198" s="12"/>
      <c r="T198" s="120"/>
      <c r="U198" s="12"/>
      <c r="V198" s="133" t="s">
        <v>510</v>
      </c>
      <c r="W198" s="134">
        <f>SUM(S191:S197)+SUM(W191:W195)</f>
        <v>16994.6</v>
      </c>
    </row>
    <row r="199" spans="5:23" ht="12" thickBot="1">
      <c r="E199" s="73"/>
      <c r="F199" s="74"/>
      <c r="G199" s="75"/>
      <c r="H199" s="76"/>
      <c r="I199" s="76"/>
      <c r="J199" s="76"/>
      <c r="K199" s="76"/>
      <c r="L199" s="76"/>
      <c r="M199" s="77"/>
      <c r="N199" s="78"/>
      <c r="O199" s="70"/>
      <c r="P199" s="135"/>
      <c r="Q199" s="136"/>
      <c r="R199" s="137"/>
      <c r="S199" s="137"/>
      <c r="T199" s="136"/>
      <c r="U199" s="137"/>
      <c r="V199" s="137"/>
      <c r="W199" s="138"/>
    </row>
    <row r="200" spans="5:23" ht="11.25">
      <c r="E200" s="104" t="str">
        <f>('A-RESUME'!B62)</f>
        <v>2A35</v>
      </c>
      <c r="F200" s="105" t="str">
        <f>('A-RESUME'!C62)</f>
        <v>Corridors </v>
      </c>
      <c r="G200" s="13"/>
      <c r="H200" s="139"/>
      <c r="I200" s="12"/>
      <c r="J200" s="12"/>
      <c r="K200" s="12"/>
      <c r="L200" s="12"/>
      <c r="M200" s="12"/>
      <c r="N200" s="80">
        <f>SUM(M201:M202)</f>
        <v>242.60000000000002</v>
      </c>
      <c r="O200" s="70"/>
      <c r="P200" s="112">
        <f>(W208/N201)</f>
        <v>167.0585493737256</v>
      </c>
      <c r="Q200" s="113"/>
      <c r="R200" s="114" t="s">
        <v>512</v>
      </c>
      <c r="S200" s="114" t="s">
        <v>511</v>
      </c>
      <c r="T200" s="113"/>
      <c r="U200" s="115"/>
      <c r="V200" s="114" t="s">
        <v>512</v>
      </c>
      <c r="W200" s="116" t="s">
        <v>511</v>
      </c>
    </row>
    <row r="201" spans="5:23" ht="11.25">
      <c r="E201" s="91"/>
      <c r="F201" s="107" t="str">
        <f>(B39)</f>
        <v>CORRIDOR</v>
      </c>
      <c r="G201" s="13"/>
      <c r="H201" s="108" t="str">
        <f>(A39)</f>
        <v>0-19</v>
      </c>
      <c r="I201" s="12">
        <v>1</v>
      </c>
      <c r="J201" s="12"/>
      <c r="K201" s="68">
        <f>(C39)</f>
        <v>171.65</v>
      </c>
      <c r="L201" s="12"/>
      <c r="M201" s="68">
        <f>(I201*K201)</f>
        <v>171.65</v>
      </c>
      <c r="N201" s="124">
        <f>('B-AREAS'!C35)</f>
        <v>171.65</v>
      </c>
      <c r="O201" s="156"/>
      <c r="P201" s="117"/>
      <c r="Q201" s="118" t="str">
        <f>($E$283)</f>
        <v>A</v>
      </c>
      <c r="R201" s="12">
        <v>2</v>
      </c>
      <c r="S201" s="119">
        <f>(R201*$N$283)</f>
        <v>700</v>
      </c>
      <c r="T201" s="120"/>
      <c r="U201" s="121" t="s">
        <v>17</v>
      </c>
      <c r="V201" s="12" t="s">
        <v>17</v>
      </c>
      <c r="W201" s="122" t="s">
        <v>17</v>
      </c>
    </row>
    <row r="202" spans="5:23" ht="11.25">
      <c r="E202" s="91"/>
      <c r="F202" s="107" t="str">
        <f>(B129)</f>
        <v>CORRIDOR</v>
      </c>
      <c r="G202" s="13"/>
      <c r="H202" s="84" t="str">
        <f>(A129)</f>
        <v>1-16</v>
      </c>
      <c r="I202" s="12">
        <v>1</v>
      </c>
      <c r="J202" s="12"/>
      <c r="K202" s="68">
        <f>(C129)</f>
        <v>70.95</v>
      </c>
      <c r="L202" s="12"/>
      <c r="M202" s="68">
        <f>(I202*K202)</f>
        <v>70.95</v>
      </c>
      <c r="N202" s="155"/>
      <c r="O202" s="156"/>
      <c r="P202" s="117"/>
      <c r="Q202" s="118" t="str">
        <f>($E$286)</f>
        <v>D</v>
      </c>
      <c r="R202" s="187">
        <v>249.95</v>
      </c>
      <c r="S202" s="119">
        <f>(R202*$N$286)</f>
        <v>8248.35</v>
      </c>
      <c r="T202" s="120"/>
      <c r="U202" s="121" t="s">
        <v>17</v>
      </c>
      <c r="V202" s="12" t="s">
        <v>17</v>
      </c>
      <c r="W202" s="122" t="s">
        <v>17</v>
      </c>
    </row>
    <row r="203" spans="5:23" ht="11.25">
      <c r="E203" s="91"/>
      <c r="F203" s="107"/>
      <c r="G203" s="13"/>
      <c r="H203" s="84"/>
      <c r="I203" s="12"/>
      <c r="J203" s="12"/>
      <c r="K203" s="68"/>
      <c r="L203" s="12"/>
      <c r="M203" s="68"/>
      <c r="N203" s="155"/>
      <c r="O203" s="156"/>
      <c r="P203" s="117"/>
      <c r="Q203" s="118" t="str">
        <f>($E$288)</f>
        <v>E</v>
      </c>
      <c r="R203" s="12">
        <v>443.8</v>
      </c>
      <c r="S203" s="119">
        <f>(R203*$N$288)</f>
        <v>2662.8</v>
      </c>
      <c r="T203" s="120"/>
      <c r="U203" s="121" t="s">
        <v>17</v>
      </c>
      <c r="V203" s="12" t="s">
        <v>17</v>
      </c>
      <c r="W203" s="123" t="s">
        <v>17</v>
      </c>
    </row>
    <row r="204" spans="5:23" ht="11.25">
      <c r="E204" s="91"/>
      <c r="F204" s="107"/>
      <c r="G204" s="13"/>
      <c r="H204" s="84"/>
      <c r="I204" s="12"/>
      <c r="J204" s="12"/>
      <c r="K204" s="68"/>
      <c r="L204" s="12"/>
      <c r="M204" s="68"/>
      <c r="N204" s="155"/>
      <c r="O204" s="156"/>
      <c r="P204" s="117"/>
      <c r="Q204" s="118" t="str">
        <f>($E$297)</f>
        <v>L</v>
      </c>
      <c r="R204" s="12">
        <v>426.18</v>
      </c>
      <c r="S204" s="119">
        <f>(R204*$N$297)</f>
        <v>2130.9</v>
      </c>
      <c r="T204" s="120"/>
      <c r="U204" s="121" t="s">
        <v>17</v>
      </c>
      <c r="V204" s="12" t="s">
        <v>17</v>
      </c>
      <c r="W204" s="122" t="s">
        <v>17</v>
      </c>
    </row>
    <row r="205" spans="5:23" ht="11.25">
      <c r="E205" s="91"/>
      <c r="F205" s="107"/>
      <c r="G205" s="13"/>
      <c r="H205" s="84"/>
      <c r="I205" s="12"/>
      <c r="J205" s="12"/>
      <c r="K205" s="68"/>
      <c r="L205" s="12"/>
      <c r="M205" s="68"/>
      <c r="N205" s="124" t="s">
        <v>17</v>
      </c>
      <c r="O205" s="156"/>
      <c r="P205" s="117"/>
      <c r="Q205" s="118" t="str">
        <f>($E$300)</f>
        <v>N</v>
      </c>
      <c r="R205" s="12">
        <v>171.65</v>
      </c>
      <c r="S205" s="119">
        <f>(R205*$N$300)</f>
        <v>7724.25</v>
      </c>
      <c r="T205" s="120"/>
      <c r="U205" s="121" t="s">
        <v>17</v>
      </c>
      <c r="V205" s="12" t="s">
        <v>17</v>
      </c>
      <c r="W205" s="122" t="s">
        <v>17</v>
      </c>
    </row>
    <row r="206" spans="5:23" ht="11.25">
      <c r="E206" s="91"/>
      <c r="F206" s="107"/>
      <c r="G206" s="13"/>
      <c r="H206" s="84"/>
      <c r="I206" s="12"/>
      <c r="J206" s="12"/>
      <c r="K206" s="68"/>
      <c r="L206" s="12"/>
      <c r="M206" s="68"/>
      <c r="N206" s="155"/>
      <c r="O206" s="156"/>
      <c r="P206" s="117"/>
      <c r="Q206" s="118" t="str">
        <f>($E$293)</f>
        <v>I</v>
      </c>
      <c r="R206" s="12">
        <v>171.65</v>
      </c>
      <c r="S206" s="119">
        <f>(R206*$N$293)</f>
        <v>7209.3</v>
      </c>
      <c r="T206" s="120"/>
      <c r="U206" s="13"/>
      <c r="V206" s="12"/>
      <c r="W206" s="125"/>
    </row>
    <row r="207" spans="5:23" ht="11.25">
      <c r="E207" s="91"/>
      <c r="F207" s="107"/>
      <c r="G207" s="13"/>
      <c r="H207" s="84"/>
      <c r="I207" s="12"/>
      <c r="J207" s="12"/>
      <c r="K207" s="68"/>
      <c r="L207" s="12"/>
      <c r="M207" s="68"/>
      <c r="N207" s="155"/>
      <c r="O207" s="156"/>
      <c r="P207" s="126"/>
      <c r="Q207" s="127" t="s">
        <v>17</v>
      </c>
      <c r="R207" s="128" t="s">
        <v>17</v>
      </c>
      <c r="S207" s="129" t="s">
        <v>17</v>
      </c>
      <c r="T207" s="130"/>
      <c r="U207" s="131"/>
      <c r="V207" s="128"/>
      <c r="W207" s="132"/>
    </row>
    <row r="208" spans="5:23" ht="11.25">
      <c r="E208" s="91"/>
      <c r="F208" s="107"/>
      <c r="G208" s="13"/>
      <c r="H208" s="84"/>
      <c r="I208" s="12"/>
      <c r="J208" s="12"/>
      <c r="K208" s="68"/>
      <c r="L208" s="12"/>
      <c r="M208" s="68"/>
      <c r="N208" s="155"/>
      <c r="O208" s="156"/>
      <c r="P208" s="117"/>
      <c r="Q208" s="120"/>
      <c r="R208" s="12"/>
      <c r="S208" s="12"/>
      <c r="T208" s="120"/>
      <c r="U208" s="12"/>
      <c r="V208" s="133" t="s">
        <v>510</v>
      </c>
      <c r="W208" s="134">
        <f>SUM(S201:S207)+SUM(W201:W205)</f>
        <v>28675.600000000002</v>
      </c>
    </row>
    <row r="209" spans="5:23" ht="12" thickBot="1">
      <c r="E209" s="73"/>
      <c r="F209" s="74"/>
      <c r="G209" s="75"/>
      <c r="H209" s="76"/>
      <c r="I209" s="76"/>
      <c r="J209" s="76"/>
      <c r="K209" s="76"/>
      <c r="L209" s="76"/>
      <c r="M209" s="77"/>
      <c r="N209" s="78"/>
      <c r="O209" s="70"/>
      <c r="P209" s="135"/>
      <c r="Q209" s="136"/>
      <c r="R209" s="137"/>
      <c r="S209" s="137"/>
      <c r="T209" s="136"/>
      <c r="U209" s="137"/>
      <c r="V209" s="137"/>
      <c r="W209" s="138"/>
    </row>
    <row r="210" spans="5:23" ht="11.25">
      <c r="E210" s="104" t="str">
        <f>('A-RESUME'!B63)</f>
        <v>2A36</v>
      </c>
      <c r="F210" s="105" t="str">
        <f>('A-RESUME'!C63)</f>
        <v>Surrounding Ice Pad area</v>
      </c>
      <c r="G210" s="13"/>
      <c r="H210" s="139"/>
      <c r="I210" s="12"/>
      <c r="J210" s="12"/>
      <c r="K210" s="12"/>
      <c r="L210" s="12"/>
      <c r="M210" s="68"/>
      <c r="N210" s="80">
        <f>SUM(M212)</f>
        <v>795.8</v>
      </c>
      <c r="O210" s="70"/>
      <c r="P210" s="112">
        <f>(W212/N210)</f>
        <v>45</v>
      </c>
      <c r="Q210" s="113"/>
      <c r="R210" s="114" t="s">
        <v>512</v>
      </c>
      <c r="S210" s="114" t="s">
        <v>511</v>
      </c>
      <c r="T210" s="113"/>
      <c r="U210" s="115"/>
      <c r="V210" s="114" t="s">
        <v>512</v>
      </c>
      <c r="W210" s="116" t="s">
        <v>511</v>
      </c>
    </row>
    <row r="211" spans="5:23" ht="11.25">
      <c r="E211" s="104"/>
      <c r="F211" s="105"/>
      <c r="G211" s="13"/>
      <c r="H211" s="139"/>
      <c r="I211" s="12"/>
      <c r="J211" s="12"/>
      <c r="K211" s="12"/>
      <c r="L211" s="12"/>
      <c r="M211" s="68"/>
      <c r="N211" s="80"/>
      <c r="O211" s="70"/>
      <c r="P211" s="117"/>
      <c r="Q211" s="118" t="str">
        <f>(E300)</f>
        <v>N</v>
      </c>
      <c r="R211" s="12">
        <v>795.8</v>
      </c>
      <c r="S211" s="119">
        <f>(R211*$N$300)</f>
        <v>35811</v>
      </c>
      <c r="T211" s="120"/>
      <c r="U211" s="121" t="s">
        <v>17</v>
      </c>
      <c r="V211" s="12" t="s">
        <v>17</v>
      </c>
      <c r="W211" s="122" t="s">
        <v>17</v>
      </c>
    </row>
    <row r="212" spans="5:23" ht="11.25">
      <c r="E212" s="91"/>
      <c r="F212" s="107" t="str">
        <f>(B22)</f>
        <v>MAIN HALL</v>
      </c>
      <c r="G212" s="13"/>
      <c r="H212" s="108" t="str">
        <f>(A22)</f>
        <v>0-02</v>
      </c>
      <c r="I212" s="12">
        <v>1</v>
      </c>
      <c r="J212" s="12"/>
      <c r="K212" s="68">
        <f>(C22)</f>
        <v>795.8</v>
      </c>
      <c r="L212" s="12"/>
      <c r="M212" s="68">
        <f>(I212*K212)</f>
        <v>795.8</v>
      </c>
      <c r="N212" s="80"/>
      <c r="O212" s="70"/>
      <c r="P212" s="117"/>
      <c r="Q212" s="120"/>
      <c r="R212" s="12"/>
      <c r="S212" s="12"/>
      <c r="T212" s="120"/>
      <c r="U212" s="12"/>
      <c r="V212" s="133" t="s">
        <v>510</v>
      </c>
      <c r="W212" s="134">
        <f>SUM(S211)</f>
        <v>35811</v>
      </c>
    </row>
    <row r="213" spans="5:23" ht="12" thickBot="1">
      <c r="E213" s="73"/>
      <c r="F213" s="74"/>
      <c r="G213" s="75"/>
      <c r="H213" s="76"/>
      <c r="I213" s="76"/>
      <c r="J213" s="76"/>
      <c r="K213" s="76"/>
      <c r="L213" s="76"/>
      <c r="M213" s="77"/>
      <c r="N213" s="78"/>
      <c r="O213" s="70"/>
      <c r="P213" s="135"/>
      <c r="Q213" s="158" t="s">
        <v>17</v>
      </c>
      <c r="R213" s="137" t="s">
        <v>17</v>
      </c>
      <c r="S213" s="159" t="s">
        <v>17</v>
      </c>
      <c r="T213" s="136"/>
      <c r="U213" s="160" t="s">
        <v>17</v>
      </c>
      <c r="V213" s="137" t="s">
        <v>17</v>
      </c>
      <c r="W213" s="161" t="s">
        <v>17</v>
      </c>
    </row>
    <row r="214" spans="5:23" ht="11.25">
      <c r="E214" s="104" t="str">
        <f>('A-RESUME'!B64)</f>
        <v>2A37</v>
      </c>
      <c r="F214" s="105" t="str">
        <f>('A-RESUME'!C64)</f>
        <v>Storage Rooms</v>
      </c>
      <c r="G214" s="13"/>
      <c r="H214" s="139"/>
      <c r="I214" s="12"/>
      <c r="J214" s="12"/>
      <c r="K214" s="12"/>
      <c r="L214" s="12"/>
      <c r="M214" s="68"/>
      <c r="N214" s="80">
        <f>SUM(M215:M219)</f>
        <v>85.60000000000001</v>
      </c>
      <c r="O214" s="70"/>
      <c r="P214" s="112">
        <f>(W222/N216)</f>
        <v>188.65992217898835</v>
      </c>
      <c r="Q214" s="113"/>
      <c r="R214" s="114" t="s">
        <v>512</v>
      </c>
      <c r="S214" s="114" t="s">
        <v>511</v>
      </c>
      <c r="T214" s="113"/>
      <c r="U214" s="115"/>
      <c r="V214" s="114" t="s">
        <v>512</v>
      </c>
      <c r="W214" s="116" t="s">
        <v>511</v>
      </c>
    </row>
    <row r="215" spans="5:23" ht="11.25">
      <c r="E215" s="91"/>
      <c r="F215" s="107" t="str">
        <f>(B25)</f>
        <v>STORAGE ( GOALS AND SHORT TRACK)</v>
      </c>
      <c r="G215" s="13"/>
      <c r="H215" s="108" t="str">
        <f>(A25)</f>
        <v>0-05</v>
      </c>
      <c r="I215" s="12">
        <v>1</v>
      </c>
      <c r="J215" s="12"/>
      <c r="K215" s="68">
        <f>(C25)</f>
        <v>36.3</v>
      </c>
      <c r="L215" s="12"/>
      <c r="M215" s="68">
        <f>(I215*K215)</f>
        <v>36.3</v>
      </c>
      <c r="N215" s="80"/>
      <c r="O215" s="70"/>
      <c r="P215" s="117"/>
      <c r="Q215" s="118" t="str">
        <f>($E$283)</f>
        <v>A</v>
      </c>
      <c r="R215" s="12">
        <v>1</v>
      </c>
      <c r="S215" s="119">
        <f>(R215*$N$283)</f>
        <v>350</v>
      </c>
      <c r="T215" s="120"/>
      <c r="U215" s="121" t="s">
        <v>17</v>
      </c>
      <c r="V215" s="12" t="s">
        <v>17</v>
      </c>
      <c r="W215" s="122" t="s">
        <v>17</v>
      </c>
    </row>
    <row r="216" spans="5:23" ht="11.25">
      <c r="E216" s="91"/>
      <c r="F216" s="107" t="str">
        <f>(B57)</f>
        <v>FIGURE SKATING STORAGE ROOM</v>
      </c>
      <c r="G216" s="13"/>
      <c r="H216" s="108" t="str">
        <f>(A57)</f>
        <v>0-26</v>
      </c>
      <c r="I216" s="12">
        <v>1</v>
      </c>
      <c r="J216" s="12"/>
      <c r="K216" s="68">
        <f>('D-SQM COST '!C57)</f>
        <v>12.85</v>
      </c>
      <c r="L216" s="12"/>
      <c r="M216" s="68">
        <f>(I216*K216)</f>
        <v>12.85</v>
      </c>
      <c r="N216" s="124">
        <f>('B-AREAS'!C53)</f>
        <v>12.85</v>
      </c>
      <c r="O216" s="156"/>
      <c r="P216" s="117"/>
      <c r="Q216" s="118" t="str">
        <f>($E$286)</f>
        <v>D</v>
      </c>
      <c r="R216" s="12">
        <v>13.32</v>
      </c>
      <c r="S216" s="119">
        <f>(R216*$N$286)</f>
        <v>439.56</v>
      </c>
      <c r="T216" s="120"/>
      <c r="U216" s="121" t="s">
        <v>17</v>
      </c>
      <c r="V216" s="12" t="s">
        <v>17</v>
      </c>
      <c r="W216" s="122" t="s">
        <v>17</v>
      </c>
    </row>
    <row r="217" spans="5:23" ht="11.25">
      <c r="E217" s="91"/>
      <c r="F217" s="107" t="str">
        <f>(B61)</f>
        <v>ICE HOCKEY EQUIPMENT ROOM</v>
      </c>
      <c r="G217" s="13"/>
      <c r="H217" s="108" t="str">
        <f>(A61)</f>
        <v>0-30</v>
      </c>
      <c r="I217" s="12">
        <v>1</v>
      </c>
      <c r="J217" s="12"/>
      <c r="K217" s="68">
        <f>(C61)</f>
        <v>15.05</v>
      </c>
      <c r="L217" s="12"/>
      <c r="M217" s="68">
        <f>(I217*K217)</f>
        <v>15.05</v>
      </c>
      <c r="N217" s="155"/>
      <c r="O217" s="156"/>
      <c r="P217" s="117"/>
      <c r="Q217" s="118" t="str">
        <f>($E$288)</f>
        <v>E</v>
      </c>
      <c r="R217" s="12">
        <v>38.15</v>
      </c>
      <c r="S217" s="119">
        <f>(R217*$N$288)</f>
        <v>228.89999999999998</v>
      </c>
      <c r="T217" s="120"/>
      <c r="U217" s="121" t="s">
        <v>17</v>
      </c>
      <c r="V217" s="12" t="s">
        <v>17</v>
      </c>
      <c r="W217" s="123" t="s">
        <v>17</v>
      </c>
    </row>
    <row r="218" spans="5:23" ht="11.25">
      <c r="E218" s="91"/>
      <c r="F218" s="107" t="str">
        <f>(B127)</f>
        <v>RESTAURANT STORAGE</v>
      </c>
      <c r="G218" s="13"/>
      <c r="H218" s="84" t="str">
        <f>(A127)</f>
        <v>1-14</v>
      </c>
      <c r="I218" s="12">
        <v>1</v>
      </c>
      <c r="J218" s="12"/>
      <c r="K218" s="68">
        <f>(C127)</f>
        <v>5.5</v>
      </c>
      <c r="L218" s="12"/>
      <c r="M218" s="68">
        <f>(I218*K218)</f>
        <v>5.5</v>
      </c>
      <c r="N218" s="155"/>
      <c r="O218" s="156"/>
      <c r="P218" s="117"/>
      <c r="Q218" s="118" t="str">
        <f>($E$297)</f>
        <v>L</v>
      </c>
      <c r="R218" s="12">
        <v>36.82</v>
      </c>
      <c r="S218" s="119">
        <f>(R218*$N$297)</f>
        <v>184.1</v>
      </c>
      <c r="T218" s="120"/>
      <c r="U218" s="121" t="s">
        <v>17</v>
      </c>
      <c r="V218" s="12" t="s">
        <v>17</v>
      </c>
      <c r="W218" s="122" t="s">
        <v>17</v>
      </c>
    </row>
    <row r="219" spans="5:23" ht="11.25">
      <c r="E219" s="91"/>
      <c r="F219" s="107" t="str">
        <f>(B41)</f>
        <v>SKATES AND MAINTENANCE ROOM</v>
      </c>
      <c r="G219" s="13"/>
      <c r="H219" s="108" t="str">
        <f>(A41)</f>
        <v>0-21</v>
      </c>
      <c r="I219" s="12">
        <v>1</v>
      </c>
      <c r="J219" s="12"/>
      <c r="K219" s="68">
        <f>(C41)</f>
        <v>15.9</v>
      </c>
      <c r="L219" s="12"/>
      <c r="M219" s="68">
        <f>(I219*K219)</f>
        <v>15.9</v>
      </c>
      <c r="N219" s="124" t="s">
        <v>17</v>
      </c>
      <c r="O219" s="156"/>
      <c r="P219" s="117"/>
      <c r="Q219" s="118" t="str">
        <f>($E$300)</f>
        <v>N</v>
      </c>
      <c r="R219" s="12">
        <v>10.2</v>
      </c>
      <c r="S219" s="119">
        <f>(R219*$N$300)</f>
        <v>458.99999999999994</v>
      </c>
      <c r="T219" s="120"/>
      <c r="U219" s="121" t="s">
        <v>17</v>
      </c>
      <c r="V219" s="12" t="s">
        <v>17</v>
      </c>
      <c r="W219" s="122" t="s">
        <v>19</v>
      </c>
    </row>
    <row r="220" spans="5:23" ht="11.25">
      <c r="E220" s="91"/>
      <c r="F220" s="107"/>
      <c r="G220" s="13"/>
      <c r="H220" s="108"/>
      <c r="I220" s="12"/>
      <c r="J220" s="12"/>
      <c r="K220" s="68"/>
      <c r="L220" s="12"/>
      <c r="M220" s="68"/>
      <c r="N220" s="155"/>
      <c r="O220" s="156"/>
      <c r="P220" s="117"/>
      <c r="Q220" s="118" t="str">
        <f>($E$295)</f>
        <v>K</v>
      </c>
      <c r="R220" s="12">
        <v>10.2</v>
      </c>
      <c r="S220" s="119">
        <f>(R220*$N$295)</f>
        <v>326.4</v>
      </c>
      <c r="T220" s="120"/>
      <c r="U220" s="13"/>
      <c r="V220" s="12"/>
      <c r="W220" s="125"/>
    </row>
    <row r="221" spans="5:23" ht="11.25">
      <c r="E221" s="91"/>
      <c r="F221" s="107"/>
      <c r="G221" s="13"/>
      <c r="H221" s="108"/>
      <c r="I221" s="12"/>
      <c r="J221" s="12"/>
      <c r="K221" s="68"/>
      <c r="L221" s="12"/>
      <c r="M221" s="68"/>
      <c r="N221" s="155"/>
      <c r="O221" s="156"/>
      <c r="P221" s="126"/>
      <c r="Q221" s="127" t="str">
        <f>($E$285)</f>
        <v>C</v>
      </c>
      <c r="R221" s="128">
        <v>18.18</v>
      </c>
      <c r="S221" s="129">
        <f>(R221*$N$285)</f>
        <v>436.32</v>
      </c>
      <c r="T221" s="130"/>
      <c r="U221" s="131"/>
      <c r="V221" s="128"/>
      <c r="W221" s="132"/>
    </row>
    <row r="222" spans="5:23" ht="11.25">
      <c r="E222" s="91"/>
      <c r="F222" s="107"/>
      <c r="G222" s="13"/>
      <c r="H222" s="108"/>
      <c r="I222" s="12"/>
      <c r="J222" s="12"/>
      <c r="K222" s="68"/>
      <c r="L222" s="12"/>
      <c r="M222" s="68"/>
      <c r="N222" s="155"/>
      <c r="O222" s="156"/>
      <c r="P222" s="117"/>
      <c r="Q222" s="120"/>
      <c r="R222" s="12"/>
      <c r="S222" s="12"/>
      <c r="T222" s="120"/>
      <c r="U222" s="12"/>
      <c r="V222" s="133" t="s">
        <v>510</v>
      </c>
      <c r="W222" s="134">
        <f>SUM(S215:S221)+SUM(W215:W219)</f>
        <v>2424.28</v>
      </c>
    </row>
    <row r="223" spans="5:23" ht="12" thickBot="1">
      <c r="E223" s="73"/>
      <c r="F223" s="74"/>
      <c r="G223" s="75"/>
      <c r="H223" s="76"/>
      <c r="I223" s="76"/>
      <c r="J223" s="76"/>
      <c r="K223" s="76"/>
      <c r="L223" s="76"/>
      <c r="M223" s="77"/>
      <c r="N223" s="78"/>
      <c r="O223" s="70"/>
      <c r="P223" s="135"/>
      <c r="Q223" s="136"/>
      <c r="R223" s="137"/>
      <c r="S223" s="137"/>
      <c r="T223" s="136"/>
      <c r="U223" s="137"/>
      <c r="V223" s="137"/>
      <c r="W223" s="138"/>
    </row>
    <row r="224" spans="5:23" ht="11.25">
      <c r="E224" s="104" t="str">
        <f>('A-RESUME'!B65)</f>
        <v>2A38</v>
      </c>
      <c r="F224" s="105" t="str">
        <f>('A-RESUME'!C65)</f>
        <v>Dryers Rooms</v>
      </c>
      <c r="G224" s="13"/>
      <c r="H224" s="139"/>
      <c r="I224" s="12"/>
      <c r="J224" s="12"/>
      <c r="K224" s="12"/>
      <c r="L224" s="12"/>
      <c r="M224" s="68"/>
      <c r="N224" s="80">
        <f>SUM(M225)</f>
        <v>102.55</v>
      </c>
      <c r="O224" s="70"/>
      <c r="P224" s="112">
        <f>(W232/N229)</f>
        <v>205.25792349726777</v>
      </c>
      <c r="Q224" s="113"/>
      <c r="R224" s="114" t="s">
        <v>512</v>
      </c>
      <c r="S224" s="114" t="s">
        <v>511</v>
      </c>
      <c r="T224" s="113"/>
      <c r="U224" s="115"/>
      <c r="V224" s="114" t="s">
        <v>512</v>
      </c>
      <c r="W224" s="116" t="s">
        <v>511</v>
      </c>
    </row>
    <row r="225" spans="5:23" ht="11.25">
      <c r="E225" s="91"/>
      <c r="F225" s="107" t="str">
        <f>(B45)</f>
        <v>DRYING ROOMS (11 un)</v>
      </c>
      <c r="G225" s="13"/>
      <c r="H225" s="108" t="str">
        <f>(A45)</f>
        <v>0-25</v>
      </c>
      <c r="I225" s="12">
        <v>1</v>
      </c>
      <c r="J225" s="12"/>
      <c r="K225" s="68">
        <f>(C45)</f>
        <v>102.55</v>
      </c>
      <c r="L225" s="12"/>
      <c r="M225" s="68">
        <f>(I225*K225)</f>
        <v>102.55</v>
      </c>
      <c r="N225" s="80"/>
      <c r="O225" s="70"/>
      <c r="P225" s="117"/>
      <c r="Q225" s="118" t="str">
        <f>($E$283)</f>
        <v>A</v>
      </c>
      <c r="R225" s="12">
        <v>1</v>
      </c>
      <c r="S225" s="119">
        <f>(R225*$N$283)</f>
        <v>350</v>
      </c>
      <c r="T225" s="120"/>
      <c r="U225" s="121" t="s">
        <v>17</v>
      </c>
      <c r="V225" s="12" t="s">
        <v>17</v>
      </c>
      <c r="W225" s="122" t="s">
        <v>17</v>
      </c>
    </row>
    <row r="226" spans="5:23" ht="11.25">
      <c r="E226" s="91"/>
      <c r="F226" s="107"/>
      <c r="G226" s="13"/>
      <c r="H226" s="108"/>
      <c r="I226" s="12"/>
      <c r="J226" s="12"/>
      <c r="K226" s="68"/>
      <c r="L226" s="12"/>
      <c r="M226" s="68"/>
      <c r="N226" s="80"/>
      <c r="O226" s="70"/>
      <c r="P226" s="117"/>
      <c r="Q226" s="118" t="str">
        <f>($E$286)</f>
        <v>D</v>
      </c>
      <c r="R226" s="12">
        <v>14.31</v>
      </c>
      <c r="S226" s="119">
        <f>(R226*$N$286)</f>
        <v>472.23</v>
      </c>
      <c r="T226" s="120"/>
      <c r="U226" s="121" t="s">
        <v>17</v>
      </c>
      <c r="V226" s="12" t="s">
        <v>17</v>
      </c>
      <c r="W226" s="122" t="s">
        <v>17</v>
      </c>
    </row>
    <row r="227" spans="5:23" ht="11.25">
      <c r="E227" s="91"/>
      <c r="F227" s="107"/>
      <c r="G227" s="13"/>
      <c r="H227" s="108"/>
      <c r="I227" s="12"/>
      <c r="J227" s="12"/>
      <c r="K227" s="68"/>
      <c r="L227" s="12"/>
      <c r="M227" s="68"/>
      <c r="N227" s="80"/>
      <c r="O227" s="70"/>
      <c r="P227" s="117"/>
      <c r="Q227" s="118" t="str">
        <f>($E$288)</f>
        <v>E</v>
      </c>
      <c r="R227" s="12">
        <v>19.08</v>
      </c>
      <c r="S227" s="119">
        <f>(R227*$N$288)</f>
        <v>114.47999999999999</v>
      </c>
      <c r="T227" s="120"/>
      <c r="U227" s="121" t="s">
        <v>17</v>
      </c>
      <c r="V227" s="12" t="s">
        <v>17</v>
      </c>
      <c r="W227" s="123" t="s">
        <v>17</v>
      </c>
    </row>
    <row r="228" spans="5:23" ht="11.25">
      <c r="E228" s="91"/>
      <c r="F228" s="107"/>
      <c r="G228" s="13"/>
      <c r="H228" s="108"/>
      <c r="I228" s="12"/>
      <c r="J228" s="12"/>
      <c r="K228" s="68"/>
      <c r="L228" s="12"/>
      <c r="M228" s="68"/>
      <c r="N228" s="80"/>
      <c r="O228" s="70"/>
      <c r="P228" s="117"/>
      <c r="Q228" s="118" t="str">
        <f>($E$297)</f>
        <v>L</v>
      </c>
      <c r="R228" s="12">
        <v>19.08</v>
      </c>
      <c r="S228" s="119">
        <f>(R228*$N$297)</f>
        <v>95.39999999999999</v>
      </c>
      <c r="T228" s="120"/>
      <c r="U228" s="121" t="s">
        <v>17</v>
      </c>
      <c r="V228" s="12" t="s">
        <v>17</v>
      </c>
      <c r="W228" s="122" t="s">
        <v>17</v>
      </c>
    </row>
    <row r="229" spans="5:23" ht="11.25">
      <c r="E229" s="91"/>
      <c r="F229" s="107"/>
      <c r="G229" s="13"/>
      <c r="H229" s="108"/>
      <c r="I229" s="12"/>
      <c r="J229" s="12"/>
      <c r="K229" s="68"/>
      <c r="L229" s="12"/>
      <c r="M229" s="68"/>
      <c r="N229" s="124">
        <v>9.15</v>
      </c>
      <c r="O229" s="70"/>
      <c r="P229" s="117"/>
      <c r="Q229" s="118" t="str">
        <f>($E$300)</f>
        <v>N</v>
      </c>
      <c r="R229" s="12">
        <v>8</v>
      </c>
      <c r="S229" s="119">
        <f>(R229*$N$300)</f>
        <v>360</v>
      </c>
      <c r="T229" s="120"/>
      <c r="U229" s="121" t="s">
        <v>17</v>
      </c>
      <c r="V229" s="12" t="s">
        <v>17</v>
      </c>
      <c r="W229" s="122" t="s">
        <v>17</v>
      </c>
    </row>
    <row r="230" spans="5:23" ht="11.25">
      <c r="E230" s="91"/>
      <c r="F230" s="107"/>
      <c r="G230" s="13"/>
      <c r="H230" s="108"/>
      <c r="I230" s="12"/>
      <c r="J230" s="12"/>
      <c r="K230" s="68"/>
      <c r="L230" s="12"/>
      <c r="M230" s="68"/>
      <c r="N230" s="80"/>
      <c r="O230" s="70"/>
      <c r="P230" s="117"/>
      <c r="Q230" s="118" t="str">
        <f>($E$317)</f>
        <v>AB</v>
      </c>
      <c r="R230" s="12">
        <v>10.8</v>
      </c>
      <c r="S230" s="119">
        <f>(R230*$N$317)</f>
        <v>486.00000000000006</v>
      </c>
      <c r="T230" s="120"/>
      <c r="U230" s="13"/>
      <c r="V230" s="12"/>
      <c r="W230" s="125"/>
    </row>
    <row r="231" spans="5:23" ht="11.25">
      <c r="E231" s="91"/>
      <c r="F231" s="107"/>
      <c r="G231" s="13"/>
      <c r="H231" s="108"/>
      <c r="I231" s="12"/>
      <c r="J231" s="12"/>
      <c r="K231" s="68"/>
      <c r="L231" s="12"/>
      <c r="M231" s="68"/>
      <c r="N231" s="80"/>
      <c r="O231" s="70"/>
      <c r="P231" s="126"/>
      <c r="Q231" s="127" t="s">
        <v>17</v>
      </c>
      <c r="R231" s="128" t="s">
        <v>17</v>
      </c>
      <c r="S231" s="129" t="s">
        <v>17</v>
      </c>
      <c r="T231" s="130"/>
      <c r="U231" s="131"/>
      <c r="V231" s="128"/>
      <c r="W231" s="132"/>
    </row>
    <row r="232" spans="5:23" ht="11.25">
      <c r="E232" s="91"/>
      <c r="F232" s="107"/>
      <c r="G232" s="13"/>
      <c r="H232" s="108"/>
      <c r="I232" s="12"/>
      <c r="J232" s="12"/>
      <c r="K232" s="68"/>
      <c r="L232" s="12"/>
      <c r="M232" s="68"/>
      <c r="N232" s="80"/>
      <c r="O232" s="70"/>
      <c r="P232" s="117"/>
      <c r="Q232" s="120"/>
      <c r="R232" s="12"/>
      <c r="S232" s="12"/>
      <c r="T232" s="120"/>
      <c r="U232" s="12"/>
      <c r="V232" s="133" t="s">
        <v>510</v>
      </c>
      <c r="W232" s="134">
        <f>SUM(S225:S231)+SUM(W225:W229)</f>
        <v>1878.1100000000001</v>
      </c>
    </row>
    <row r="233" spans="5:23" ht="12" thickBot="1">
      <c r="E233" s="73"/>
      <c r="F233" s="74"/>
      <c r="G233" s="75"/>
      <c r="H233" s="76"/>
      <c r="I233" s="76"/>
      <c r="J233" s="76"/>
      <c r="K233" s="76"/>
      <c r="L233" s="76"/>
      <c r="M233" s="77"/>
      <c r="N233" s="78"/>
      <c r="O233" s="70"/>
      <c r="P233" s="135"/>
      <c r="Q233" s="136"/>
      <c r="R233" s="137"/>
      <c r="S233" s="137"/>
      <c r="T233" s="136"/>
      <c r="U233" s="137"/>
      <c r="V233" s="137"/>
      <c r="W233" s="138"/>
    </row>
    <row r="234" spans="5:23" ht="11.25">
      <c r="E234" s="104" t="str">
        <f>('A-RESUME'!B66)</f>
        <v>2A39</v>
      </c>
      <c r="F234" s="105" t="str">
        <f>('A-RESUME'!C66)</f>
        <v>Coaches, Staff &amp; Referees Rooms</v>
      </c>
      <c r="G234" s="13"/>
      <c r="H234" s="139"/>
      <c r="I234" s="12"/>
      <c r="J234" s="12"/>
      <c r="K234" s="12"/>
      <c r="L234" s="12"/>
      <c r="M234" s="68"/>
      <c r="N234" s="80">
        <f>SUM(M235:M238)</f>
        <v>73.89999999999999</v>
      </c>
      <c r="O234" s="70"/>
      <c r="P234" s="112">
        <f>(W243/N238)</f>
        <v>610.8634615384616</v>
      </c>
      <c r="Q234" s="113"/>
      <c r="R234" s="114" t="s">
        <v>512</v>
      </c>
      <c r="S234" s="114" t="s">
        <v>511</v>
      </c>
      <c r="T234" s="113"/>
      <c r="U234" s="115"/>
      <c r="V234" s="114" t="s">
        <v>512</v>
      </c>
      <c r="W234" s="116" t="s">
        <v>511</v>
      </c>
    </row>
    <row r="235" spans="5:23" ht="11.25">
      <c r="E235" s="91"/>
      <c r="F235" s="107" t="str">
        <f>(B38)</f>
        <v>STAFF LOCKER ROOM</v>
      </c>
      <c r="G235" s="13"/>
      <c r="H235" s="108" t="str">
        <f>(A38)</f>
        <v>0-18</v>
      </c>
      <c r="I235" s="12">
        <v>1</v>
      </c>
      <c r="J235" s="12"/>
      <c r="K235" s="68">
        <f>(C38)</f>
        <v>14.7</v>
      </c>
      <c r="L235" s="12"/>
      <c r="M235" s="68">
        <f>(I235*K235)</f>
        <v>14.7</v>
      </c>
      <c r="N235" s="80"/>
      <c r="O235" s="70"/>
      <c r="P235" s="117"/>
      <c r="Q235" s="118" t="str">
        <f>($E$283)</f>
        <v>A</v>
      </c>
      <c r="R235" s="12">
        <v>1</v>
      </c>
      <c r="S235" s="119">
        <f>(R235*$N$283)</f>
        <v>350</v>
      </c>
      <c r="T235" s="120"/>
      <c r="U235" s="121" t="str">
        <f>($E$300)</f>
        <v>N</v>
      </c>
      <c r="V235" s="12">
        <v>15.05</v>
      </c>
      <c r="W235" s="122">
        <f>(V235*$N$300)</f>
        <v>677.25</v>
      </c>
    </row>
    <row r="236" spans="5:23" ht="11.25">
      <c r="E236" s="91"/>
      <c r="F236" s="107" t="str">
        <f>(B58)</f>
        <v>FIGURE SKATING COACHES ROOM</v>
      </c>
      <c r="G236" s="13"/>
      <c r="H236" s="108" t="str">
        <f>(A58)</f>
        <v>0-27</v>
      </c>
      <c r="I236" s="12">
        <v>1</v>
      </c>
      <c r="J236" s="12"/>
      <c r="K236" s="68">
        <f>(C58)</f>
        <v>17.6</v>
      </c>
      <c r="L236" s="12"/>
      <c r="M236" s="68">
        <f>(I236*K236)</f>
        <v>17.6</v>
      </c>
      <c r="N236" s="155"/>
      <c r="O236" s="156"/>
      <c r="P236" s="117"/>
      <c r="Q236" s="118" t="str">
        <f>($E$284)</f>
        <v>B</v>
      </c>
      <c r="R236" s="12">
        <v>1</v>
      </c>
      <c r="S236" s="119">
        <f>(R236*$N$284)</f>
        <v>150</v>
      </c>
      <c r="T236" s="120"/>
      <c r="U236" s="121" t="str">
        <f>($E$303)</f>
        <v>P</v>
      </c>
      <c r="V236" s="12">
        <v>1</v>
      </c>
      <c r="W236" s="122">
        <f>(V236*$N$303)</f>
        <v>265</v>
      </c>
    </row>
    <row r="237" spans="5:23" ht="11.25">
      <c r="E237" s="91"/>
      <c r="F237" s="107" t="str">
        <f>(B73)</f>
        <v>DRESSING ROOM REFEREES</v>
      </c>
      <c r="G237" s="13"/>
      <c r="H237" s="108" t="str">
        <f>(A73)</f>
        <v>0-37</v>
      </c>
      <c r="I237" s="12">
        <v>1</v>
      </c>
      <c r="J237" s="12"/>
      <c r="K237" s="68">
        <f>(C73)</f>
        <v>20.8</v>
      </c>
      <c r="L237" s="12"/>
      <c r="M237" s="68">
        <f>(I237*K237)</f>
        <v>20.8</v>
      </c>
      <c r="N237" s="155"/>
      <c r="O237" s="156"/>
      <c r="P237" s="117"/>
      <c r="Q237" s="118" t="str">
        <f>($E$285)</f>
        <v>C</v>
      </c>
      <c r="R237" s="12">
        <v>13.92</v>
      </c>
      <c r="S237" s="119">
        <f>(R237*$N$285)</f>
        <v>334.08</v>
      </c>
      <c r="T237" s="120"/>
      <c r="U237" s="121" t="str">
        <f>($E$304)</f>
        <v>Q</v>
      </c>
      <c r="V237" s="12">
        <v>2</v>
      </c>
      <c r="W237" s="122">
        <f>(V237*$N$304)</f>
        <v>300</v>
      </c>
    </row>
    <row r="238" spans="5:23" ht="11.25">
      <c r="E238" s="91"/>
      <c r="F238" s="107" t="str">
        <f>(B74)</f>
        <v>DRESSING ROOM HOCKEY COACHES</v>
      </c>
      <c r="G238" s="13"/>
      <c r="H238" s="108" t="str">
        <f>(A74)</f>
        <v>0-38</v>
      </c>
      <c r="I238" s="12">
        <v>1</v>
      </c>
      <c r="J238" s="12"/>
      <c r="K238" s="68">
        <f>(C74)</f>
        <v>20.8</v>
      </c>
      <c r="L238" s="12"/>
      <c r="M238" s="68">
        <f>(I238*K238)</f>
        <v>20.8</v>
      </c>
      <c r="N238" s="124">
        <f>('B-AREAS'!C65)</f>
        <v>20.8</v>
      </c>
      <c r="O238" s="156"/>
      <c r="P238" s="117"/>
      <c r="Q238" s="118" t="str">
        <f>($E$286)</f>
        <v>D</v>
      </c>
      <c r="R238" s="12">
        <v>35.37</v>
      </c>
      <c r="S238" s="119">
        <f>(R238*$N$286)</f>
        <v>1167.2099999999998</v>
      </c>
      <c r="T238" s="120"/>
      <c r="U238" s="121" t="str">
        <f>($E$305)</f>
        <v>R</v>
      </c>
      <c r="V238" s="12">
        <v>2</v>
      </c>
      <c r="W238" s="122">
        <f>(V238*$N$305)</f>
        <v>450</v>
      </c>
    </row>
    <row r="239" spans="5:23" ht="11.25">
      <c r="E239" s="91"/>
      <c r="F239" s="107"/>
      <c r="G239" s="13"/>
      <c r="H239" s="108"/>
      <c r="I239" s="12"/>
      <c r="J239" s="12"/>
      <c r="K239" s="68"/>
      <c r="L239" s="12"/>
      <c r="M239" s="68"/>
      <c r="N239" s="124" t="s">
        <v>17</v>
      </c>
      <c r="O239" s="156"/>
      <c r="P239" s="117"/>
      <c r="Q239" s="118" t="str">
        <f>($E$288)</f>
        <v>E</v>
      </c>
      <c r="R239" s="12">
        <v>69.02</v>
      </c>
      <c r="S239" s="119">
        <f>(R239*$N$288)</f>
        <v>414.12</v>
      </c>
      <c r="T239" s="120"/>
      <c r="U239" s="121" t="str">
        <f>($E$312)</f>
        <v>X</v>
      </c>
      <c r="V239" s="12">
        <v>1.2</v>
      </c>
      <c r="W239" s="123">
        <f>(V239*$N$312)</f>
        <v>66</v>
      </c>
    </row>
    <row r="240" spans="5:23" ht="11.25">
      <c r="E240" s="91"/>
      <c r="F240" s="107"/>
      <c r="G240" s="13"/>
      <c r="H240" s="108"/>
      <c r="I240" s="12"/>
      <c r="J240" s="12"/>
      <c r="K240" s="68"/>
      <c r="L240" s="12"/>
      <c r="M240" s="68"/>
      <c r="N240" s="155"/>
      <c r="O240" s="156"/>
      <c r="P240" s="117"/>
      <c r="Q240" s="118" t="str">
        <f>($E$290)</f>
        <v>G</v>
      </c>
      <c r="R240" s="12">
        <v>60.06</v>
      </c>
      <c r="S240" s="119">
        <f>(R240*$N$300)</f>
        <v>2702.7000000000003</v>
      </c>
      <c r="T240" s="120"/>
      <c r="U240" s="121" t="str">
        <f>($E$313)</f>
        <v>Y</v>
      </c>
      <c r="V240" s="12">
        <v>3.96</v>
      </c>
      <c r="W240" s="122">
        <f>(V240*$N$313)</f>
        <v>336.6</v>
      </c>
    </row>
    <row r="241" spans="5:23" ht="11.25">
      <c r="E241" s="91"/>
      <c r="F241" s="107"/>
      <c r="G241" s="13"/>
      <c r="H241" s="108"/>
      <c r="I241" s="12"/>
      <c r="J241" s="12"/>
      <c r="K241" s="68"/>
      <c r="L241" s="12"/>
      <c r="M241" s="68"/>
      <c r="N241" s="155"/>
      <c r="O241" s="156"/>
      <c r="P241" s="117"/>
      <c r="Q241" s="118" t="str">
        <f>($E$291)</f>
        <v>H</v>
      </c>
      <c r="R241" s="12">
        <v>14.56</v>
      </c>
      <c r="S241" s="119">
        <f>(R241*$N$291)</f>
        <v>728</v>
      </c>
      <c r="T241" s="120"/>
      <c r="U241" s="121" t="str">
        <f>($E$314)</f>
        <v>Z</v>
      </c>
      <c r="V241" s="12">
        <v>2</v>
      </c>
      <c r="W241" s="122">
        <f>(V241*$N$314)</f>
        <v>260</v>
      </c>
    </row>
    <row r="242" spans="5:23" ht="11.25">
      <c r="E242" s="91"/>
      <c r="F242" s="107"/>
      <c r="G242" s="13"/>
      <c r="H242" s="108"/>
      <c r="I242" s="12"/>
      <c r="J242" s="12"/>
      <c r="K242" s="68"/>
      <c r="L242" s="12"/>
      <c r="M242" s="68"/>
      <c r="N242" s="155"/>
      <c r="O242" s="156"/>
      <c r="P242" s="126"/>
      <c r="Q242" s="127" t="str">
        <f>($E$294)</f>
        <v>J</v>
      </c>
      <c r="R242" s="128">
        <v>17</v>
      </c>
      <c r="S242" s="129">
        <f>(R242*$N$303)</f>
        <v>4505</v>
      </c>
      <c r="T242" s="130"/>
      <c r="U242" s="131"/>
      <c r="V242" s="128"/>
      <c r="W242" s="132"/>
    </row>
    <row r="243" spans="5:23" ht="11.25">
      <c r="E243" s="91"/>
      <c r="F243" s="107"/>
      <c r="G243" s="13"/>
      <c r="H243" s="108"/>
      <c r="I243" s="12"/>
      <c r="J243" s="12"/>
      <c r="K243" s="68"/>
      <c r="L243" s="12"/>
      <c r="M243" s="68"/>
      <c r="N243" s="155"/>
      <c r="O243" s="156"/>
      <c r="P243" s="117"/>
      <c r="Q243" s="120"/>
      <c r="R243" s="12"/>
      <c r="S243" s="12"/>
      <c r="T243" s="120"/>
      <c r="U243" s="12"/>
      <c r="V243" s="133" t="s">
        <v>510</v>
      </c>
      <c r="W243" s="134">
        <f>SUM(S235:S242)+SUM(W235:W241)</f>
        <v>12705.960000000001</v>
      </c>
    </row>
    <row r="244" spans="5:23" ht="12" thickBot="1">
      <c r="E244" s="73"/>
      <c r="F244" s="74"/>
      <c r="G244" s="75"/>
      <c r="H244" s="76"/>
      <c r="I244" s="76"/>
      <c r="J244" s="76"/>
      <c r="K244" s="76"/>
      <c r="L244" s="76"/>
      <c r="M244" s="77"/>
      <c r="N244" s="78"/>
      <c r="O244" s="70"/>
      <c r="P244" s="135"/>
      <c r="Q244" s="136"/>
      <c r="R244" s="137"/>
      <c r="S244" s="137"/>
      <c r="T244" s="136"/>
      <c r="U244" s="137"/>
      <c r="V244" s="137"/>
      <c r="W244" s="138"/>
    </row>
    <row r="245" spans="5:23" ht="11.25">
      <c r="E245" s="104" t="str">
        <f>('A-RESUME'!B67)</f>
        <v>2A40</v>
      </c>
      <c r="F245" s="105" t="str">
        <f>('A-RESUME'!C67)</f>
        <v>VIP zones</v>
      </c>
      <c r="G245" s="13"/>
      <c r="H245" s="139"/>
      <c r="I245" s="12"/>
      <c r="J245" s="12"/>
      <c r="K245" s="12"/>
      <c r="L245" s="12"/>
      <c r="M245" s="68"/>
      <c r="N245" s="80">
        <f>SUM(M246:M247)</f>
        <v>62.45</v>
      </c>
      <c r="O245" s="70"/>
      <c r="P245" s="112">
        <f>(W253/N245)</f>
        <v>126.54155324259408</v>
      </c>
      <c r="Q245" s="113"/>
      <c r="R245" s="114" t="s">
        <v>512</v>
      </c>
      <c r="S245" s="114" t="s">
        <v>511</v>
      </c>
      <c r="T245" s="113"/>
      <c r="U245" s="115"/>
      <c r="V245" s="114" t="s">
        <v>512</v>
      </c>
      <c r="W245" s="116" t="s">
        <v>511</v>
      </c>
    </row>
    <row r="246" spans="5:23" ht="11.25">
      <c r="E246" s="91"/>
      <c r="F246" s="107" t="str">
        <f>(B113)</f>
        <v>VIP BOX</v>
      </c>
      <c r="G246" s="13"/>
      <c r="H246" s="84" t="str">
        <f>(A113)</f>
        <v>1-06</v>
      </c>
      <c r="I246" s="12">
        <v>1</v>
      </c>
      <c r="J246" s="12"/>
      <c r="K246" s="68">
        <f>(C113)</f>
        <v>23.05</v>
      </c>
      <c r="L246" s="12"/>
      <c r="M246" s="68">
        <f>(I246*K246)</f>
        <v>23.05</v>
      </c>
      <c r="N246" s="124">
        <f>('B-AREAS'!C81)</f>
        <v>23.05</v>
      </c>
      <c r="O246" s="70"/>
      <c r="P246" s="117"/>
      <c r="Q246" s="118" t="str">
        <f>($E$284)</f>
        <v>B</v>
      </c>
      <c r="R246" s="12">
        <v>1</v>
      </c>
      <c r="S246" s="119">
        <f>(R246*$N$284)</f>
        <v>150</v>
      </c>
      <c r="T246" s="120"/>
      <c r="U246" s="121" t="str">
        <f>($E$316)</f>
        <v>AA</v>
      </c>
      <c r="V246" s="12">
        <v>3.8</v>
      </c>
      <c r="W246" s="122">
        <f>(V246*$N$316)</f>
        <v>570</v>
      </c>
    </row>
    <row r="247" spans="5:23" ht="11.25">
      <c r="E247" s="91"/>
      <c r="F247" s="107" t="str">
        <f>(B137)</f>
        <v>VIP RECEPTION &amp; CATERING ROOM</v>
      </c>
      <c r="G247" s="13"/>
      <c r="H247" s="84" t="str">
        <f>(A137)</f>
        <v>1-22</v>
      </c>
      <c r="I247" s="12">
        <v>1</v>
      </c>
      <c r="J247" s="12"/>
      <c r="K247" s="68">
        <f>(C137)</f>
        <v>39.4</v>
      </c>
      <c r="L247" s="12"/>
      <c r="M247" s="68">
        <f>(I247*K247)</f>
        <v>39.4</v>
      </c>
      <c r="N247" s="155"/>
      <c r="O247" s="156"/>
      <c r="P247" s="117"/>
      <c r="Q247" s="118" t="str">
        <f>($E$286)</f>
        <v>D</v>
      </c>
      <c r="R247" s="12">
        <v>64.8</v>
      </c>
      <c r="S247" s="119">
        <f>(R247*$N$286)</f>
        <v>2138.4</v>
      </c>
      <c r="T247" s="120"/>
      <c r="U247" s="121" t="str">
        <f>($E$310)</f>
        <v>V</v>
      </c>
      <c r="V247" s="12">
        <v>5.6</v>
      </c>
      <c r="W247" s="122">
        <f>(V247*$N$310)</f>
        <v>560</v>
      </c>
    </row>
    <row r="248" spans="5:23" ht="11.25">
      <c r="E248" s="91"/>
      <c r="F248" s="107"/>
      <c r="G248" s="13"/>
      <c r="H248" s="84"/>
      <c r="I248" s="12"/>
      <c r="J248" s="12"/>
      <c r="K248" s="68"/>
      <c r="L248" s="12"/>
      <c r="M248" s="68"/>
      <c r="N248" s="155"/>
      <c r="O248" s="156"/>
      <c r="P248" s="117"/>
      <c r="Q248" s="118" t="str">
        <f>($E$289)</f>
        <v>F</v>
      </c>
      <c r="R248" s="12">
        <v>60.48</v>
      </c>
      <c r="S248" s="119">
        <f>(R248*$N$289)</f>
        <v>483.84</v>
      </c>
      <c r="T248" s="120"/>
      <c r="U248" s="121" t="s">
        <v>17</v>
      </c>
      <c r="V248" s="12" t="s">
        <v>17</v>
      </c>
      <c r="W248" s="123" t="s">
        <v>17</v>
      </c>
    </row>
    <row r="249" spans="5:23" ht="11.25">
      <c r="E249" s="91"/>
      <c r="F249" s="107"/>
      <c r="G249" s="13"/>
      <c r="H249" s="84"/>
      <c r="I249" s="12"/>
      <c r="J249" s="12"/>
      <c r="K249" s="68"/>
      <c r="L249" s="12"/>
      <c r="M249" s="68"/>
      <c r="N249" s="155"/>
      <c r="O249" s="156"/>
      <c r="P249" s="117"/>
      <c r="Q249" s="118" t="str">
        <f>($E$290)</f>
        <v>G</v>
      </c>
      <c r="R249" s="12">
        <v>58.32</v>
      </c>
      <c r="S249" s="119">
        <f>(R249*$N$290)</f>
        <v>1399.68</v>
      </c>
      <c r="T249" s="120"/>
      <c r="U249" s="121" t="s">
        <v>17</v>
      </c>
      <c r="V249" s="12" t="s">
        <v>17</v>
      </c>
      <c r="W249" s="122" t="s">
        <v>17</v>
      </c>
    </row>
    <row r="250" spans="5:23" ht="11.25">
      <c r="E250" s="91"/>
      <c r="F250" s="107"/>
      <c r="G250" s="13"/>
      <c r="H250" s="84"/>
      <c r="I250" s="12"/>
      <c r="J250" s="12"/>
      <c r="K250" s="68"/>
      <c r="L250" s="12"/>
      <c r="M250" s="68"/>
      <c r="N250" s="124" t="s">
        <v>17</v>
      </c>
      <c r="O250" s="156"/>
      <c r="P250" s="117"/>
      <c r="Q250" s="118" t="str">
        <f>($E$294)</f>
        <v>J</v>
      </c>
      <c r="R250" s="12">
        <v>20.9</v>
      </c>
      <c r="S250" s="119">
        <f>(R250*$N$294)</f>
        <v>585.1999999999999</v>
      </c>
      <c r="T250" s="120"/>
      <c r="U250" s="121" t="s">
        <v>17</v>
      </c>
      <c r="V250" s="12" t="s">
        <v>17</v>
      </c>
      <c r="W250" s="122" t="s">
        <v>17</v>
      </c>
    </row>
    <row r="251" spans="5:23" ht="11.25">
      <c r="E251" s="91"/>
      <c r="F251" s="107"/>
      <c r="G251" s="13"/>
      <c r="H251" s="84"/>
      <c r="I251" s="12"/>
      <c r="J251" s="12"/>
      <c r="K251" s="68"/>
      <c r="L251" s="12"/>
      <c r="M251" s="68"/>
      <c r="N251" s="155"/>
      <c r="O251" s="156"/>
      <c r="P251" s="117"/>
      <c r="Q251" s="118" t="str">
        <f>($E$301)</f>
        <v>O</v>
      </c>
      <c r="R251" s="12">
        <v>20.9</v>
      </c>
      <c r="S251" s="119">
        <f>(R251*$N$301)</f>
        <v>877.8</v>
      </c>
      <c r="T251" s="120"/>
      <c r="U251" s="13"/>
      <c r="V251" s="12"/>
      <c r="W251" s="125"/>
    </row>
    <row r="252" spans="5:23" ht="11.25">
      <c r="E252" s="91"/>
      <c r="F252" s="107"/>
      <c r="G252" s="13"/>
      <c r="H252" s="84"/>
      <c r="I252" s="12"/>
      <c r="J252" s="12"/>
      <c r="K252" s="68"/>
      <c r="L252" s="12"/>
      <c r="M252" s="68"/>
      <c r="N252" s="155"/>
      <c r="O252" s="156"/>
      <c r="P252" s="126"/>
      <c r="Q252" s="127" t="str">
        <f>($E$285)</f>
        <v>C</v>
      </c>
      <c r="R252" s="128">
        <v>47.4</v>
      </c>
      <c r="S252" s="129">
        <f>(R252*$N$285)</f>
        <v>1137.6</v>
      </c>
      <c r="T252" s="130"/>
      <c r="U252" s="131"/>
      <c r="V252" s="128"/>
      <c r="W252" s="132"/>
    </row>
    <row r="253" spans="5:23" ht="11.25">
      <c r="E253" s="91"/>
      <c r="F253" s="107"/>
      <c r="G253" s="13"/>
      <c r="H253" s="84"/>
      <c r="I253" s="12"/>
      <c r="J253" s="12"/>
      <c r="K253" s="68"/>
      <c r="L253" s="12"/>
      <c r="M253" s="68"/>
      <c r="N253" s="155"/>
      <c r="O253" s="156"/>
      <c r="P253" s="117"/>
      <c r="Q253" s="120"/>
      <c r="R253" s="12"/>
      <c r="S253" s="12"/>
      <c r="T253" s="120"/>
      <c r="U253" s="12"/>
      <c r="V253" s="133" t="s">
        <v>510</v>
      </c>
      <c r="W253" s="134">
        <f>SUM(S246:S252)+SUM(W246:W250)</f>
        <v>7902.52</v>
      </c>
    </row>
    <row r="254" spans="5:23" ht="12" thickBot="1">
      <c r="E254" s="73"/>
      <c r="F254" s="74"/>
      <c r="G254" s="75"/>
      <c r="H254" s="76"/>
      <c r="I254" s="76"/>
      <c r="J254" s="76"/>
      <c r="K254" s="76"/>
      <c r="L254" s="76"/>
      <c r="M254" s="77"/>
      <c r="N254" s="78"/>
      <c r="O254" s="70"/>
      <c r="P254" s="135"/>
      <c r="Q254" s="136"/>
      <c r="R254" s="137"/>
      <c r="S254" s="137"/>
      <c r="T254" s="136"/>
      <c r="U254" s="137"/>
      <c r="V254" s="137"/>
      <c r="W254" s="138"/>
    </row>
    <row r="255" spans="5:23" ht="11.25">
      <c r="E255" s="104" t="str">
        <f>('A-RESUME'!B68)</f>
        <v>2A41</v>
      </c>
      <c r="F255" s="105" t="str">
        <f>('A-RESUME'!C68)</f>
        <v>Terrace</v>
      </c>
      <c r="G255" s="13"/>
      <c r="H255" s="139"/>
      <c r="I255" s="12"/>
      <c r="J255" s="12"/>
      <c r="K255" s="12"/>
      <c r="L255" s="12"/>
      <c r="M255" s="68"/>
      <c r="N255" s="80">
        <f>SUM(M256)</f>
        <v>36.95</v>
      </c>
      <c r="O255" s="70"/>
      <c r="P255" s="112">
        <f>(W263/N255)</f>
        <v>207.70094722598103</v>
      </c>
      <c r="Q255" s="113"/>
      <c r="R255" s="114" t="s">
        <v>512</v>
      </c>
      <c r="S255" s="114" t="s">
        <v>511</v>
      </c>
      <c r="T255" s="113"/>
      <c r="U255" s="115"/>
      <c r="V255" s="114" t="s">
        <v>512</v>
      </c>
      <c r="W255" s="116" t="s">
        <v>511</v>
      </c>
    </row>
    <row r="256" spans="5:23" ht="11.25">
      <c r="E256" s="104"/>
      <c r="F256" s="107" t="str">
        <f>('D-SQM COST '!B95)</f>
        <v>TERRACE</v>
      </c>
      <c r="G256" s="13"/>
      <c r="H256" s="84" t="str">
        <f>(A95)</f>
        <v>1-01</v>
      </c>
      <c r="I256" s="12">
        <v>1</v>
      </c>
      <c r="J256" s="12"/>
      <c r="K256" s="68">
        <f>(C95)</f>
        <v>36.95</v>
      </c>
      <c r="L256" s="12"/>
      <c r="M256" s="68">
        <f>(I256*K256)</f>
        <v>36.95</v>
      </c>
      <c r="N256" s="80"/>
      <c r="O256" s="70"/>
      <c r="P256" s="117"/>
      <c r="Q256" s="118" t="str">
        <f>($E$316)</f>
        <v>AA</v>
      </c>
      <c r="R256" s="12">
        <v>32.85</v>
      </c>
      <c r="S256" s="119">
        <f>(R256*$N$316)</f>
        <v>4927.5</v>
      </c>
      <c r="T256" s="120"/>
      <c r="U256" s="121" t="s">
        <v>17</v>
      </c>
      <c r="V256" s="12" t="s">
        <v>17</v>
      </c>
      <c r="W256" s="122" t="s">
        <v>17</v>
      </c>
    </row>
    <row r="257" spans="5:23" ht="11.25">
      <c r="E257" s="104"/>
      <c r="F257" s="107"/>
      <c r="G257" s="13"/>
      <c r="H257" s="84"/>
      <c r="I257" s="12"/>
      <c r="J257" s="12"/>
      <c r="K257" s="68"/>
      <c r="L257" s="12"/>
      <c r="M257" s="68"/>
      <c r="N257" s="80"/>
      <c r="O257" s="70"/>
      <c r="P257" s="117"/>
      <c r="Q257" s="118" t="str">
        <f>($E$286)</f>
        <v>D</v>
      </c>
      <c r="R257" s="12">
        <v>12.05</v>
      </c>
      <c r="S257" s="119">
        <f>(R257*$N$286)</f>
        <v>397.65000000000003</v>
      </c>
      <c r="T257" s="120"/>
      <c r="U257" s="121" t="s">
        <v>17</v>
      </c>
      <c r="V257" s="12" t="s">
        <v>17</v>
      </c>
      <c r="W257" s="122" t="s">
        <v>17</v>
      </c>
    </row>
    <row r="258" spans="5:23" ht="11.25">
      <c r="E258" s="104"/>
      <c r="F258" s="107"/>
      <c r="G258" s="13"/>
      <c r="H258" s="84"/>
      <c r="I258" s="12"/>
      <c r="J258" s="12"/>
      <c r="K258" s="68"/>
      <c r="L258" s="12"/>
      <c r="M258" s="68"/>
      <c r="N258" s="80"/>
      <c r="O258" s="70"/>
      <c r="P258" s="117"/>
      <c r="Q258" s="118" t="str">
        <f>($E$288)</f>
        <v>E</v>
      </c>
      <c r="R258" s="12">
        <v>10.95</v>
      </c>
      <c r="S258" s="119">
        <f>(R258*$N$288)</f>
        <v>65.69999999999999</v>
      </c>
      <c r="T258" s="120"/>
      <c r="U258" s="121" t="s">
        <v>17</v>
      </c>
      <c r="V258" s="12" t="s">
        <v>17</v>
      </c>
      <c r="W258" s="123" t="s">
        <v>17</v>
      </c>
    </row>
    <row r="259" spans="5:23" ht="11.25">
      <c r="E259" s="104"/>
      <c r="F259" s="107"/>
      <c r="G259" s="13"/>
      <c r="H259" s="84"/>
      <c r="I259" s="12"/>
      <c r="J259" s="12"/>
      <c r="K259" s="68"/>
      <c r="L259" s="12"/>
      <c r="M259" s="68"/>
      <c r="N259" s="80"/>
      <c r="O259" s="70"/>
      <c r="P259" s="117"/>
      <c r="Q259" s="118" t="str">
        <f>($E$297)</f>
        <v>L</v>
      </c>
      <c r="R259" s="12">
        <v>10.95</v>
      </c>
      <c r="S259" s="119">
        <f>(R259*$N$297)</f>
        <v>54.75</v>
      </c>
      <c r="T259" s="120"/>
      <c r="U259" s="121" t="s">
        <v>17</v>
      </c>
      <c r="V259" s="12" t="s">
        <v>17</v>
      </c>
      <c r="W259" s="122" t="s">
        <v>17</v>
      </c>
    </row>
    <row r="260" spans="5:23" ht="11.25">
      <c r="E260" s="104"/>
      <c r="F260" s="107"/>
      <c r="G260" s="13"/>
      <c r="H260" s="84"/>
      <c r="I260" s="12"/>
      <c r="J260" s="12"/>
      <c r="K260" s="68"/>
      <c r="L260" s="12"/>
      <c r="M260" s="68"/>
      <c r="N260" s="124" t="s">
        <v>17</v>
      </c>
      <c r="O260" s="70"/>
      <c r="P260" s="117"/>
      <c r="Q260" s="118" t="str">
        <f>($E$299)</f>
        <v>M</v>
      </c>
      <c r="R260" s="12">
        <v>29.4</v>
      </c>
      <c r="S260" s="119">
        <f>(R260*$N$299)</f>
        <v>1764</v>
      </c>
      <c r="T260" s="120"/>
      <c r="U260" s="121" t="s">
        <v>17</v>
      </c>
      <c r="V260" s="12" t="s">
        <v>19</v>
      </c>
      <c r="W260" s="122" t="s">
        <v>17</v>
      </c>
    </row>
    <row r="261" spans="5:23" ht="11.25">
      <c r="E261" s="104"/>
      <c r="F261" s="107"/>
      <c r="G261" s="13"/>
      <c r="H261" s="84"/>
      <c r="I261" s="12"/>
      <c r="J261" s="12"/>
      <c r="K261" s="68"/>
      <c r="L261" s="12"/>
      <c r="M261" s="68"/>
      <c r="N261" s="80"/>
      <c r="O261" s="70"/>
      <c r="P261" s="117"/>
      <c r="Q261" s="118" t="str">
        <f>($E$311)</f>
        <v>W</v>
      </c>
      <c r="R261" s="12">
        <v>5.47</v>
      </c>
      <c r="S261" s="119">
        <f>(R261*$N$311)</f>
        <v>464.95</v>
      </c>
      <c r="T261" s="120"/>
      <c r="U261" s="13"/>
      <c r="V261" s="12"/>
      <c r="W261" s="125"/>
    </row>
    <row r="262" spans="5:23" ht="11.25">
      <c r="E262" s="104"/>
      <c r="F262" s="107"/>
      <c r="G262" s="13"/>
      <c r="H262" s="84"/>
      <c r="I262" s="12"/>
      <c r="J262" s="12"/>
      <c r="K262" s="68"/>
      <c r="L262" s="12"/>
      <c r="M262" s="68"/>
      <c r="N262" s="80"/>
      <c r="O262" s="70"/>
      <c r="P262" s="126"/>
      <c r="Q262" s="127" t="s">
        <v>17</v>
      </c>
      <c r="R262" s="128" t="s">
        <v>17</v>
      </c>
      <c r="S262" s="129" t="s">
        <v>17</v>
      </c>
      <c r="T262" s="130"/>
      <c r="U262" s="131"/>
      <c r="V262" s="128"/>
      <c r="W262" s="132"/>
    </row>
    <row r="263" spans="5:23" ht="11.25">
      <c r="E263" s="104"/>
      <c r="F263" s="107"/>
      <c r="G263" s="13"/>
      <c r="H263" s="84"/>
      <c r="I263" s="12"/>
      <c r="J263" s="12"/>
      <c r="K263" s="68"/>
      <c r="L263" s="12"/>
      <c r="M263" s="68"/>
      <c r="N263" s="80"/>
      <c r="O263" s="70"/>
      <c r="P263" s="117"/>
      <c r="Q263" s="120"/>
      <c r="R263" s="12"/>
      <c r="S263" s="12"/>
      <c r="T263" s="120"/>
      <c r="U263" s="12"/>
      <c r="V263" s="133" t="s">
        <v>510</v>
      </c>
      <c r="W263" s="134">
        <f>SUM(S256:S262)+SUM(W256:W260)</f>
        <v>7674.549999999999</v>
      </c>
    </row>
    <row r="264" spans="5:23" ht="12" thickBot="1">
      <c r="E264" s="73"/>
      <c r="F264" s="74"/>
      <c r="G264" s="75"/>
      <c r="H264" s="76"/>
      <c r="I264" s="76"/>
      <c r="J264" s="76"/>
      <c r="K264" s="76"/>
      <c r="L264" s="76"/>
      <c r="M264" s="77"/>
      <c r="N264" s="78"/>
      <c r="O264" s="70"/>
      <c r="P264" s="135"/>
      <c r="Q264" s="136"/>
      <c r="R264" s="137"/>
      <c r="S264" s="137"/>
      <c r="T264" s="136"/>
      <c r="U264" s="137"/>
      <c r="V264" s="137"/>
      <c r="W264" s="138"/>
    </row>
    <row r="265" spans="5:23" ht="11.25">
      <c r="E265" s="104" t="str">
        <f>('A-RESUME'!B69)</f>
        <v>2A42</v>
      </c>
      <c r="F265" s="105" t="str">
        <f>('A-RESUME'!C69)</f>
        <v>Smoking Zone</v>
      </c>
      <c r="G265" s="13"/>
      <c r="H265" s="108"/>
      <c r="I265" s="12"/>
      <c r="J265" s="12"/>
      <c r="K265" s="12"/>
      <c r="L265" s="12"/>
      <c r="M265" s="68"/>
      <c r="N265" s="80">
        <f>SUM(M266)</f>
        <v>9.3</v>
      </c>
      <c r="O265" s="70"/>
      <c r="P265" s="112">
        <f>(W273/N265)</f>
        <v>289.1591397849462</v>
      </c>
      <c r="Q265" s="113"/>
      <c r="R265" s="114" t="s">
        <v>512</v>
      </c>
      <c r="S265" s="114" t="s">
        <v>511</v>
      </c>
      <c r="T265" s="113"/>
      <c r="U265" s="115"/>
      <c r="V265" s="114" t="s">
        <v>512</v>
      </c>
      <c r="W265" s="116" t="s">
        <v>511</v>
      </c>
    </row>
    <row r="266" spans="5:23" ht="11.25">
      <c r="E266" s="104"/>
      <c r="F266" s="107" t="str">
        <f>(B96)</f>
        <v>SMOKING AREA</v>
      </c>
      <c r="G266" s="13"/>
      <c r="H266" s="84" t="str">
        <f>(A96)</f>
        <v>1-02</v>
      </c>
      <c r="I266" s="12">
        <v>1</v>
      </c>
      <c r="J266" s="12"/>
      <c r="K266" s="68">
        <f>(C96)</f>
        <v>9.3</v>
      </c>
      <c r="L266" s="12"/>
      <c r="M266" s="68">
        <f>(I266*K266)</f>
        <v>9.3</v>
      </c>
      <c r="N266" s="80"/>
      <c r="O266" s="70"/>
      <c r="P266" s="117"/>
      <c r="Q266" s="118" t="str">
        <f>($E$316)</f>
        <v>AA</v>
      </c>
      <c r="R266" s="12">
        <v>8.675</v>
      </c>
      <c r="S266" s="119">
        <f>(R266*$N$316)</f>
        <v>1301.25</v>
      </c>
      <c r="T266" s="120"/>
      <c r="U266" s="121" t="s">
        <v>17</v>
      </c>
      <c r="V266" s="12" t="s">
        <v>17</v>
      </c>
      <c r="W266" s="122" t="s">
        <v>17</v>
      </c>
    </row>
    <row r="267" spans="5:23" ht="11.25">
      <c r="E267" s="104"/>
      <c r="F267" s="107"/>
      <c r="G267" s="13"/>
      <c r="H267" s="84"/>
      <c r="I267" s="12"/>
      <c r="J267" s="12"/>
      <c r="K267" s="68"/>
      <c r="L267" s="12"/>
      <c r="M267" s="68"/>
      <c r="N267" s="80"/>
      <c r="O267" s="70"/>
      <c r="P267" s="117"/>
      <c r="Q267" s="118" t="str">
        <f>($E$286)</f>
        <v>D</v>
      </c>
      <c r="R267" s="12">
        <v>12.11</v>
      </c>
      <c r="S267" s="119">
        <f>(R267*$N$286)</f>
        <v>399.63</v>
      </c>
      <c r="T267" s="120"/>
      <c r="U267" s="121" t="s">
        <v>17</v>
      </c>
      <c r="V267" s="12" t="s">
        <v>17</v>
      </c>
      <c r="W267" s="122" t="s">
        <v>17</v>
      </c>
    </row>
    <row r="268" spans="5:23" ht="11.25">
      <c r="E268" s="104"/>
      <c r="F268" s="107"/>
      <c r="G268" s="13"/>
      <c r="H268" s="84"/>
      <c r="I268" s="12"/>
      <c r="J268" s="12"/>
      <c r="K268" s="68"/>
      <c r="L268" s="12"/>
      <c r="M268" s="68"/>
      <c r="N268" s="80"/>
      <c r="O268" s="70"/>
      <c r="P268" s="117"/>
      <c r="Q268" s="118" t="str">
        <f>($E$288)</f>
        <v>E</v>
      </c>
      <c r="R268" s="12">
        <v>10.1</v>
      </c>
      <c r="S268" s="119">
        <f>(R268*$N$288)</f>
        <v>60.599999999999994</v>
      </c>
      <c r="T268" s="120"/>
      <c r="U268" s="121" t="s">
        <v>17</v>
      </c>
      <c r="V268" s="12" t="s">
        <v>17</v>
      </c>
      <c r="W268" s="123" t="s">
        <v>17</v>
      </c>
    </row>
    <row r="269" spans="5:23" ht="11.25">
      <c r="E269" s="104"/>
      <c r="F269" s="107"/>
      <c r="G269" s="13"/>
      <c r="H269" s="84"/>
      <c r="I269" s="12"/>
      <c r="J269" s="12"/>
      <c r="K269" s="68"/>
      <c r="L269" s="12"/>
      <c r="M269" s="68"/>
      <c r="N269" s="80"/>
      <c r="O269" s="70"/>
      <c r="P269" s="117"/>
      <c r="Q269" s="118" t="str">
        <f>($E$297)</f>
        <v>L</v>
      </c>
      <c r="R269" s="12">
        <v>10.1</v>
      </c>
      <c r="S269" s="119">
        <f>(R269*$N$297)</f>
        <v>50.5</v>
      </c>
      <c r="T269" s="120"/>
      <c r="U269" s="121" t="s">
        <v>17</v>
      </c>
      <c r="V269" s="12" t="s">
        <v>17</v>
      </c>
      <c r="W269" s="122" t="s">
        <v>17</v>
      </c>
    </row>
    <row r="270" spans="5:23" ht="11.25">
      <c r="E270" s="104"/>
      <c r="F270" s="107"/>
      <c r="G270" s="13"/>
      <c r="H270" s="84"/>
      <c r="I270" s="12"/>
      <c r="J270" s="12"/>
      <c r="K270" s="68"/>
      <c r="L270" s="12"/>
      <c r="M270" s="68"/>
      <c r="N270" s="124" t="s">
        <v>17</v>
      </c>
      <c r="O270" s="70"/>
      <c r="P270" s="117"/>
      <c r="Q270" s="118" t="str">
        <f>($E$299)</f>
        <v>M</v>
      </c>
      <c r="R270" s="12">
        <v>8.6</v>
      </c>
      <c r="S270" s="119">
        <f>(R270*$N$299)</f>
        <v>516</v>
      </c>
      <c r="T270" s="120"/>
      <c r="U270" s="121" t="s">
        <v>17</v>
      </c>
      <c r="V270" s="12" t="s">
        <v>17</v>
      </c>
      <c r="W270" s="122" t="s">
        <v>17</v>
      </c>
    </row>
    <row r="271" spans="5:23" ht="11.25">
      <c r="E271" s="104"/>
      <c r="F271" s="107"/>
      <c r="G271" s="13"/>
      <c r="H271" s="84"/>
      <c r="I271" s="12"/>
      <c r="J271" s="12"/>
      <c r="K271" s="68"/>
      <c r="L271" s="12"/>
      <c r="M271" s="68"/>
      <c r="N271" s="80"/>
      <c r="O271" s="70"/>
      <c r="P271" s="117"/>
      <c r="Q271" s="118" t="str">
        <f>($E$293)</f>
        <v>I</v>
      </c>
      <c r="R271" s="12">
        <v>8.6</v>
      </c>
      <c r="S271" s="119">
        <f>(R271*$N$293)</f>
        <v>361.2</v>
      </c>
      <c r="T271" s="120"/>
      <c r="U271" s="13"/>
      <c r="V271" s="12"/>
      <c r="W271" s="125"/>
    </row>
    <row r="272" spans="5:23" ht="11.25">
      <c r="E272" s="104"/>
      <c r="F272" s="107"/>
      <c r="G272" s="13"/>
      <c r="H272" s="84"/>
      <c r="I272" s="12"/>
      <c r="J272" s="12"/>
      <c r="K272" s="68"/>
      <c r="L272" s="12"/>
      <c r="M272" s="68"/>
      <c r="N272" s="80"/>
      <c r="O272" s="70"/>
      <c r="P272" s="126"/>
      <c r="Q272" s="127" t="s">
        <v>17</v>
      </c>
      <c r="R272" s="128" t="s">
        <v>17</v>
      </c>
      <c r="S272" s="129" t="s">
        <v>17</v>
      </c>
      <c r="T272" s="130"/>
      <c r="U272" s="131"/>
      <c r="V272" s="128"/>
      <c r="W272" s="132"/>
    </row>
    <row r="273" spans="5:23" ht="11.25">
      <c r="E273" s="104"/>
      <c r="F273" s="107"/>
      <c r="G273" s="13"/>
      <c r="H273" s="84"/>
      <c r="I273" s="12"/>
      <c r="J273" s="12"/>
      <c r="K273" s="68"/>
      <c r="L273" s="12"/>
      <c r="M273" s="68"/>
      <c r="N273" s="80"/>
      <c r="O273" s="70"/>
      <c r="P273" s="117"/>
      <c r="Q273" s="120"/>
      <c r="R273" s="12"/>
      <c r="S273" s="12"/>
      <c r="T273" s="120"/>
      <c r="U273" s="12"/>
      <c r="V273" s="133" t="s">
        <v>510</v>
      </c>
      <c r="W273" s="134">
        <f>SUM(S266:S272)+SUM(W266:W270)</f>
        <v>2689.18</v>
      </c>
    </row>
    <row r="274" spans="5:23" ht="12" thickBot="1">
      <c r="E274" s="73"/>
      <c r="F274" s="74"/>
      <c r="G274" s="75"/>
      <c r="H274" s="76"/>
      <c r="I274" s="76"/>
      <c r="J274" s="76"/>
      <c r="K274" s="76"/>
      <c r="L274" s="76"/>
      <c r="M274" s="77"/>
      <c r="N274" s="78"/>
      <c r="O274" s="70"/>
      <c r="P274" s="135"/>
      <c r="Q274" s="136"/>
      <c r="R274" s="137"/>
      <c r="S274" s="137"/>
      <c r="T274" s="136"/>
      <c r="U274" s="137"/>
      <c r="V274" s="137"/>
      <c r="W274" s="138"/>
    </row>
    <row r="275" spans="5:23" ht="11.25">
      <c r="E275" s="104" t="str">
        <f>('A-RESUME'!B70)</f>
        <v>2A43</v>
      </c>
      <c r="F275" s="105" t="str">
        <f>('A-RESUME'!C70)</f>
        <v>Under seats zone low height</v>
      </c>
      <c r="G275" s="13"/>
      <c r="H275" s="108"/>
      <c r="I275" s="12"/>
      <c r="J275" s="12"/>
      <c r="K275" s="12"/>
      <c r="L275" s="12"/>
      <c r="M275" s="68"/>
      <c r="N275" s="80">
        <f>SUM(M279)</f>
        <v>279.15</v>
      </c>
      <c r="O275" s="70"/>
      <c r="P275" s="112">
        <f>(W278/N275)</f>
        <v>21.375604513702314</v>
      </c>
      <c r="Q275" s="113"/>
      <c r="R275" s="114" t="s">
        <v>512</v>
      </c>
      <c r="S275" s="114" t="s">
        <v>511</v>
      </c>
      <c r="T275" s="113"/>
      <c r="U275" s="115"/>
      <c r="V275" s="114" t="s">
        <v>512</v>
      </c>
      <c r="W275" s="116" t="s">
        <v>511</v>
      </c>
    </row>
    <row r="276" spans="5:23" ht="11.25">
      <c r="E276" s="104"/>
      <c r="F276" s="105"/>
      <c r="G276" s="13"/>
      <c r="H276" s="108"/>
      <c r="I276" s="12"/>
      <c r="J276" s="12"/>
      <c r="K276" s="12"/>
      <c r="L276" s="12"/>
      <c r="M276" s="68"/>
      <c r="N276" s="80"/>
      <c r="O276" s="70"/>
      <c r="P276" s="117"/>
      <c r="Q276" s="118" t="str">
        <f>(E297)</f>
        <v>L</v>
      </c>
      <c r="R276" s="12">
        <v>351</v>
      </c>
      <c r="S276" s="119">
        <f>(R276*$N$297)</f>
        <v>1755</v>
      </c>
      <c r="T276" s="118" t="str">
        <f>($E$284)</f>
        <v>B</v>
      </c>
      <c r="U276" s="12">
        <v>2</v>
      </c>
      <c r="V276" s="119">
        <f>(U276*$N$284)</f>
        <v>300</v>
      </c>
      <c r="W276" s="122" t="s">
        <v>17</v>
      </c>
    </row>
    <row r="277" spans="5:23" ht="11.25">
      <c r="E277" s="104"/>
      <c r="F277" s="105"/>
      <c r="G277" s="13"/>
      <c r="H277" s="108"/>
      <c r="I277" s="12"/>
      <c r="J277" s="12"/>
      <c r="K277" s="12"/>
      <c r="L277" s="12"/>
      <c r="M277" s="68"/>
      <c r="N277" s="80"/>
      <c r="O277" s="70"/>
      <c r="P277" s="117"/>
      <c r="Q277" s="162" t="str">
        <f>($E$285)</f>
        <v>C</v>
      </c>
      <c r="R277" s="12">
        <v>175.5</v>
      </c>
      <c r="S277" s="133">
        <f>(R277*$N$285)</f>
        <v>4212</v>
      </c>
      <c r="T277" s="120"/>
      <c r="U277" s="121"/>
      <c r="V277" s="12"/>
      <c r="W277" s="122"/>
    </row>
    <row r="278" spans="5:23" ht="11.25">
      <c r="E278" s="104"/>
      <c r="F278" s="105"/>
      <c r="G278" s="13"/>
      <c r="H278" s="108"/>
      <c r="I278" s="12"/>
      <c r="J278" s="12"/>
      <c r="K278" s="12"/>
      <c r="L278" s="12"/>
      <c r="M278" s="68"/>
      <c r="N278" s="80"/>
      <c r="O278" s="70"/>
      <c r="P278" s="117"/>
      <c r="T278" s="120"/>
      <c r="U278" s="12"/>
      <c r="V278" s="133" t="s">
        <v>510</v>
      </c>
      <c r="W278" s="134">
        <f>SUM(S276:S277)</f>
        <v>5967</v>
      </c>
    </row>
    <row r="279" spans="5:23" ht="12" thickBot="1">
      <c r="E279" s="154"/>
      <c r="F279" s="163" t="str">
        <f>(B130)</f>
        <v>UNDER SEATS ZONE (HEIGHT MINUS 2,50)</v>
      </c>
      <c r="G279" s="164"/>
      <c r="H279" s="165" t="str">
        <f>(A130)</f>
        <v>1-17</v>
      </c>
      <c r="I279" s="166">
        <v>1</v>
      </c>
      <c r="J279" s="166"/>
      <c r="K279" s="167">
        <f>(C130)</f>
        <v>279.15</v>
      </c>
      <c r="L279" s="166"/>
      <c r="M279" s="167">
        <f>(I279*K279)</f>
        <v>279.15</v>
      </c>
      <c r="N279" s="168"/>
      <c r="O279" s="70"/>
      <c r="P279" s="135"/>
      <c r="Q279" s="158" t="s">
        <v>17</v>
      </c>
      <c r="R279" s="137" t="s">
        <v>17</v>
      </c>
      <c r="S279" s="159" t="s">
        <v>17</v>
      </c>
      <c r="T279" s="136"/>
      <c r="U279" s="160" t="s">
        <v>17</v>
      </c>
      <c r="V279" s="137" t="s">
        <v>17</v>
      </c>
      <c r="W279" s="161" t="s">
        <v>17</v>
      </c>
    </row>
    <row r="280" ht="12" thickBot="1"/>
    <row r="281" spans="5:15" ht="11.25">
      <c r="E281" s="169" t="s">
        <v>515</v>
      </c>
      <c r="F281" s="281" t="s">
        <v>534</v>
      </c>
      <c r="G281" s="170"/>
      <c r="H281" s="171"/>
      <c r="I281" s="171"/>
      <c r="J281" s="171"/>
      <c r="K281" s="171"/>
      <c r="L281" s="171"/>
      <c r="M281" s="171"/>
      <c r="N281" s="172" t="s">
        <v>497</v>
      </c>
      <c r="O281" s="173"/>
    </row>
    <row r="282" spans="5:15" ht="11.25">
      <c r="E282" s="174"/>
      <c r="F282" s="13"/>
      <c r="G282" s="13"/>
      <c r="H282" s="12"/>
      <c r="I282" s="12"/>
      <c r="J282" s="12"/>
      <c r="K282" s="12"/>
      <c r="L282" s="12"/>
      <c r="M282" s="12"/>
      <c r="N282" s="175"/>
      <c r="O282" s="176"/>
    </row>
    <row r="283" spans="5:15" ht="11.25">
      <c r="E283" s="177" t="s">
        <v>160</v>
      </c>
      <c r="F283" s="178" t="s">
        <v>476</v>
      </c>
      <c r="G283" s="13" t="s">
        <v>478</v>
      </c>
      <c r="H283" s="12"/>
      <c r="I283" s="12"/>
      <c r="J283" s="12"/>
      <c r="K283" s="12"/>
      <c r="L283" s="12"/>
      <c r="M283" s="12"/>
      <c r="N283" s="175">
        <v>350</v>
      </c>
      <c r="O283" s="176"/>
    </row>
    <row r="284" spans="5:15" ht="11.25">
      <c r="E284" s="177" t="s">
        <v>161</v>
      </c>
      <c r="F284" s="178" t="s">
        <v>477</v>
      </c>
      <c r="G284" s="13" t="s">
        <v>478</v>
      </c>
      <c r="H284" s="12"/>
      <c r="I284" s="12"/>
      <c r="J284" s="12"/>
      <c r="K284" s="12"/>
      <c r="L284" s="12"/>
      <c r="M284" s="12"/>
      <c r="N284" s="175">
        <v>150</v>
      </c>
      <c r="O284" s="176"/>
    </row>
    <row r="285" spans="5:15" ht="11.25">
      <c r="E285" s="177" t="s">
        <v>162</v>
      </c>
      <c r="F285" s="178" t="s">
        <v>516</v>
      </c>
      <c r="G285" s="13" t="s">
        <v>112</v>
      </c>
      <c r="H285" s="12"/>
      <c r="I285" s="12"/>
      <c r="J285" s="12"/>
      <c r="K285" s="12"/>
      <c r="L285" s="12"/>
      <c r="M285" s="12"/>
      <c r="N285" s="175">
        <v>24</v>
      </c>
      <c r="O285" s="176"/>
    </row>
    <row r="286" spans="5:15" ht="11.25">
      <c r="E286" s="177" t="s">
        <v>163</v>
      </c>
      <c r="F286" s="178" t="s">
        <v>517</v>
      </c>
      <c r="G286" s="13" t="s">
        <v>112</v>
      </c>
      <c r="H286" s="12"/>
      <c r="I286" s="12"/>
      <c r="J286" s="12"/>
      <c r="K286" s="12"/>
      <c r="L286" s="12"/>
      <c r="M286" s="12"/>
      <c r="N286" s="175">
        <v>33</v>
      </c>
      <c r="O286" s="176"/>
    </row>
    <row r="287" spans="5:15" ht="11.25">
      <c r="E287" s="177"/>
      <c r="F287" s="178"/>
      <c r="G287" s="13"/>
      <c r="H287" s="12"/>
      <c r="I287" s="12"/>
      <c r="J287" s="12"/>
      <c r="K287" s="12"/>
      <c r="L287" s="12"/>
      <c r="M287" s="12"/>
      <c r="N287" s="175"/>
      <c r="O287" s="176"/>
    </row>
    <row r="288" spans="5:15" ht="11.25">
      <c r="E288" s="177" t="s">
        <v>164</v>
      </c>
      <c r="F288" s="178" t="s">
        <v>479</v>
      </c>
      <c r="G288" s="13" t="s">
        <v>112</v>
      </c>
      <c r="H288" s="12"/>
      <c r="I288" s="12"/>
      <c r="J288" s="12"/>
      <c r="K288" s="12"/>
      <c r="L288" s="12"/>
      <c r="M288" s="12"/>
      <c r="N288" s="175">
        <v>6</v>
      </c>
      <c r="O288" s="176"/>
    </row>
    <row r="289" spans="5:15" ht="11.25">
      <c r="E289" s="177" t="s">
        <v>165</v>
      </c>
      <c r="F289" s="178" t="s">
        <v>480</v>
      </c>
      <c r="G289" s="13" t="s">
        <v>112</v>
      </c>
      <c r="H289" s="12"/>
      <c r="I289" s="12"/>
      <c r="J289" s="12"/>
      <c r="K289" s="12"/>
      <c r="L289" s="12"/>
      <c r="M289" s="12"/>
      <c r="N289" s="175">
        <v>8</v>
      </c>
      <c r="O289" s="176"/>
    </row>
    <row r="290" spans="5:15" ht="11.25">
      <c r="E290" s="177" t="s">
        <v>166</v>
      </c>
      <c r="F290" s="178" t="s">
        <v>481</v>
      </c>
      <c r="G290" s="13" t="s">
        <v>112</v>
      </c>
      <c r="H290" s="12"/>
      <c r="I290" s="12"/>
      <c r="J290" s="12"/>
      <c r="K290" s="12"/>
      <c r="L290" s="12"/>
      <c r="M290" s="12"/>
      <c r="N290" s="175">
        <v>24</v>
      </c>
      <c r="O290" s="176"/>
    </row>
    <row r="291" spans="5:15" ht="11.25">
      <c r="E291" s="177" t="s">
        <v>167</v>
      </c>
      <c r="F291" s="178" t="s">
        <v>482</v>
      </c>
      <c r="G291" s="13" t="s">
        <v>112</v>
      </c>
      <c r="H291" s="12"/>
      <c r="I291" s="12"/>
      <c r="J291" s="12"/>
      <c r="K291" s="12"/>
      <c r="L291" s="12"/>
      <c r="M291" s="12"/>
      <c r="N291" s="175">
        <v>50</v>
      </c>
      <c r="O291" s="176"/>
    </row>
    <row r="292" spans="5:15" ht="11.25">
      <c r="E292" s="177"/>
      <c r="F292" s="178"/>
      <c r="G292" s="13"/>
      <c r="H292" s="12"/>
      <c r="I292" s="12"/>
      <c r="J292" s="12"/>
      <c r="K292" s="12"/>
      <c r="L292" s="12"/>
      <c r="M292" s="12"/>
      <c r="N292" s="175"/>
      <c r="O292" s="176"/>
    </row>
    <row r="293" spans="5:15" ht="11.25">
      <c r="E293" s="177" t="s">
        <v>168</v>
      </c>
      <c r="F293" s="178" t="s">
        <v>483</v>
      </c>
      <c r="G293" s="13" t="s">
        <v>112</v>
      </c>
      <c r="H293" s="12"/>
      <c r="I293" s="12"/>
      <c r="J293" s="12"/>
      <c r="K293" s="12"/>
      <c r="L293" s="12"/>
      <c r="M293" s="12"/>
      <c r="N293" s="175">
        <v>42</v>
      </c>
      <c r="O293" s="176"/>
    </row>
    <row r="294" spans="5:15" ht="11.25">
      <c r="E294" s="177" t="s">
        <v>169</v>
      </c>
      <c r="F294" s="178" t="s">
        <v>500</v>
      </c>
      <c r="G294" s="13" t="s">
        <v>112</v>
      </c>
      <c r="H294" s="12"/>
      <c r="I294" s="12"/>
      <c r="J294" s="12"/>
      <c r="K294" s="12"/>
      <c r="L294" s="12"/>
      <c r="M294" s="12"/>
      <c r="N294" s="175">
        <v>28</v>
      </c>
      <c r="O294" s="176"/>
    </row>
    <row r="295" spans="5:15" ht="11.25">
      <c r="E295" s="177" t="s">
        <v>170</v>
      </c>
      <c r="F295" s="178" t="s">
        <v>484</v>
      </c>
      <c r="G295" s="13" t="s">
        <v>112</v>
      </c>
      <c r="H295" s="12"/>
      <c r="I295" s="12"/>
      <c r="J295" s="12"/>
      <c r="K295" s="12"/>
      <c r="L295" s="12"/>
      <c r="M295" s="12"/>
      <c r="N295" s="175">
        <v>32</v>
      </c>
      <c r="O295" s="176"/>
    </row>
    <row r="296" spans="5:15" ht="11.25">
      <c r="E296" s="177"/>
      <c r="F296" s="178"/>
      <c r="G296" s="13"/>
      <c r="H296" s="12"/>
      <c r="I296" s="12"/>
      <c r="J296" s="12"/>
      <c r="K296" s="12"/>
      <c r="L296" s="12"/>
      <c r="M296" s="12"/>
      <c r="N296" s="175"/>
      <c r="O296" s="176"/>
    </row>
    <row r="297" spans="5:15" ht="11.25">
      <c r="E297" s="177" t="s">
        <v>171</v>
      </c>
      <c r="F297" s="178" t="s">
        <v>485</v>
      </c>
      <c r="G297" s="13" t="s">
        <v>112</v>
      </c>
      <c r="H297" s="12"/>
      <c r="I297" s="12"/>
      <c r="J297" s="12"/>
      <c r="K297" s="12"/>
      <c r="L297" s="12"/>
      <c r="M297" s="12"/>
      <c r="N297" s="175">
        <v>5</v>
      </c>
      <c r="O297" s="176"/>
    </row>
    <row r="298" spans="5:15" ht="11.25">
      <c r="E298" s="177"/>
      <c r="F298" s="178"/>
      <c r="G298" s="13"/>
      <c r="H298" s="12"/>
      <c r="I298" s="12"/>
      <c r="J298" s="12"/>
      <c r="K298" s="12"/>
      <c r="L298" s="12"/>
      <c r="M298" s="12"/>
      <c r="N298" s="175"/>
      <c r="O298" s="176"/>
    </row>
    <row r="299" spans="5:15" ht="11.25">
      <c r="E299" s="177" t="s">
        <v>172</v>
      </c>
      <c r="F299" s="178" t="s">
        <v>486</v>
      </c>
      <c r="G299" s="13" t="s">
        <v>112</v>
      </c>
      <c r="H299" s="12"/>
      <c r="I299" s="12"/>
      <c r="J299" s="12"/>
      <c r="K299" s="12"/>
      <c r="L299" s="12"/>
      <c r="M299" s="12"/>
      <c r="N299" s="175">
        <v>60</v>
      </c>
      <c r="O299" s="176"/>
    </row>
    <row r="300" spans="5:15" ht="11.25">
      <c r="E300" s="177" t="s">
        <v>173</v>
      </c>
      <c r="F300" s="178" t="s">
        <v>487</v>
      </c>
      <c r="G300" s="13" t="s">
        <v>112</v>
      </c>
      <c r="H300" s="12"/>
      <c r="I300" s="12"/>
      <c r="J300" s="12"/>
      <c r="K300" s="12"/>
      <c r="L300" s="12"/>
      <c r="M300" s="12"/>
      <c r="N300" s="175">
        <v>45</v>
      </c>
      <c r="O300" s="176"/>
    </row>
    <row r="301" spans="5:15" ht="11.25">
      <c r="E301" s="177" t="s">
        <v>174</v>
      </c>
      <c r="F301" s="178" t="s">
        <v>488</v>
      </c>
      <c r="G301" s="13" t="s">
        <v>112</v>
      </c>
      <c r="H301" s="12"/>
      <c r="I301" s="12"/>
      <c r="J301" s="12"/>
      <c r="K301" s="12"/>
      <c r="L301" s="12"/>
      <c r="M301" s="12"/>
      <c r="N301" s="175">
        <v>42</v>
      </c>
      <c r="O301" s="176"/>
    </row>
    <row r="302" spans="5:15" ht="11.25">
      <c r="E302" s="177"/>
      <c r="F302" s="13"/>
      <c r="G302" s="13"/>
      <c r="H302" s="12"/>
      <c r="I302" s="12"/>
      <c r="J302" s="12"/>
      <c r="K302" s="12"/>
      <c r="L302" s="12"/>
      <c r="M302" s="12"/>
      <c r="N302" s="175"/>
      <c r="O302" s="176"/>
    </row>
    <row r="303" spans="5:15" ht="11.25">
      <c r="E303" s="177" t="s">
        <v>279</v>
      </c>
      <c r="F303" s="178" t="s">
        <v>489</v>
      </c>
      <c r="G303" s="13" t="s">
        <v>478</v>
      </c>
      <c r="H303" s="12"/>
      <c r="I303" s="12"/>
      <c r="J303" s="12"/>
      <c r="K303" s="12"/>
      <c r="L303" s="12"/>
      <c r="M303" s="12"/>
      <c r="N303" s="175">
        <v>265</v>
      </c>
      <c r="O303" s="176"/>
    </row>
    <row r="304" spans="5:15" ht="11.25">
      <c r="E304" s="177" t="s">
        <v>289</v>
      </c>
      <c r="F304" s="178" t="s">
        <v>490</v>
      </c>
      <c r="G304" s="13" t="s">
        <v>478</v>
      </c>
      <c r="H304" s="12"/>
      <c r="I304" s="12"/>
      <c r="J304" s="12"/>
      <c r="K304" s="12"/>
      <c r="L304" s="12"/>
      <c r="M304" s="12"/>
      <c r="N304" s="175">
        <v>150</v>
      </c>
      <c r="O304" s="176"/>
    </row>
    <row r="305" spans="5:15" ht="11.25">
      <c r="E305" s="177" t="s">
        <v>495</v>
      </c>
      <c r="F305" s="178" t="s">
        <v>520</v>
      </c>
      <c r="G305" s="13" t="s">
        <v>478</v>
      </c>
      <c r="H305" s="12"/>
      <c r="I305" s="12"/>
      <c r="J305" s="12"/>
      <c r="K305" s="12"/>
      <c r="L305" s="12"/>
      <c r="M305" s="12"/>
      <c r="N305" s="175">
        <v>225</v>
      </c>
      <c r="O305" s="176"/>
    </row>
    <row r="306" spans="5:15" ht="11.25">
      <c r="E306" s="177" t="s">
        <v>433</v>
      </c>
      <c r="F306" s="178" t="s">
        <v>509</v>
      </c>
      <c r="G306" s="13" t="s">
        <v>478</v>
      </c>
      <c r="H306" s="12"/>
      <c r="I306" s="12"/>
      <c r="J306" s="12"/>
      <c r="K306" s="12"/>
      <c r="L306" s="12"/>
      <c r="M306" s="12"/>
      <c r="N306" s="175">
        <v>135</v>
      </c>
      <c r="O306" s="176"/>
    </row>
    <row r="307" spans="5:15" ht="11.25">
      <c r="E307" s="177"/>
      <c r="F307" s="13"/>
      <c r="G307" s="13"/>
      <c r="H307" s="12"/>
      <c r="I307" s="12"/>
      <c r="J307" s="12"/>
      <c r="K307" s="12"/>
      <c r="L307" s="12"/>
      <c r="M307" s="12"/>
      <c r="N307" s="175"/>
      <c r="O307" s="176"/>
    </row>
    <row r="308" spans="5:15" ht="11.25">
      <c r="E308" s="177" t="s">
        <v>496</v>
      </c>
      <c r="F308" s="178" t="s">
        <v>491</v>
      </c>
      <c r="G308" s="13" t="s">
        <v>494</v>
      </c>
      <c r="H308" s="12"/>
      <c r="I308" s="12"/>
      <c r="J308" s="12"/>
      <c r="K308" s="12"/>
      <c r="L308" s="12"/>
      <c r="M308" s="12"/>
      <c r="N308" s="175">
        <v>80</v>
      </c>
      <c r="O308" s="176"/>
    </row>
    <row r="309" spans="5:15" ht="11.25">
      <c r="E309" s="177"/>
      <c r="F309" s="13"/>
      <c r="G309" s="13"/>
      <c r="H309" s="12"/>
      <c r="I309" s="12"/>
      <c r="J309" s="12"/>
      <c r="K309" s="12"/>
      <c r="L309" s="12"/>
      <c r="M309" s="12"/>
      <c r="N309" s="175"/>
      <c r="O309" s="176"/>
    </row>
    <row r="310" spans="5:15" ht="11.25">
      <c r="E310" s="177" t="s">
        <v>501</v>
      </c>
      <c r="F310" s="178" t="s">
        <v>492</v>
      </c>
      <c r="G310" s="13" t="s">
        <v>112</v>
      </c>
      <c r="H310" s="12"/>
      <c r="I310" s="12"/>
      <c r="J310" s="12"/>
      <c r="K310" s="12"/>
      <c r="L310" s="12"/>
      <c r="M310" s="12"/>
      <c r="N310" s="175">
        <v>100</v>
      </c>
      <c r="O310" s="176"/>
    </row>
    <row r="311" spans="5:15" ht="11.25">
      <c r="E311" s="177" t="s">
        <v>432</v>
      </c>
      <c r="F311" s="178" t="s">
        <v>493</v>
      </c>
      <c r="G311" s="13" t="s">
        <v>112</v>
      </c>
      <c r="H311" s="12"/>
      <c r="I311" s="12"/>
      <c r="J311" s="12"/>
      <c r="K311" s="12"/>
      <c r="L311" s="12"/>
      <c r="M311" s="12"/>
      <c r="N311" s="175">
        <v>85</v>
      </c>
      <c r="O311" s="176"/>
    </row>
    <row r="312" spans="5:15" ht="11.25">
      <c r="E312" s="177" t="s">
        <v>503</v>
      </c>
      <c r="F312" s="178" t="s">
        <v>502</v>
      </c>
      <c r="G312" s="13" t="s">
        <v>112</v>
      </c>
      <c r="H312" s="12"/>
      <c r="I312" s="12"/>
      <c r="J312" s="12"/>
      <c r="K312" s="12"/>
      <c r="L312" s="12"/>
      <c r="M312" s="12"/>
      <c r="N312" s="175">
        <v>55</v>
      </c>
      <c r="O312" s="176"/>
    </row>
    <row r="313" spans="5:15" ht="11.25">
      <c r="E313" s="177" t="s">
        <v>504</v>
      </c>
      <c r="F313" s="178" t="s">
        <v>506</v>
      </c>
      <c r="G313" s="13" t="s">
        <v>112</v>
      </c>
      <c r="H313" s="12"/>
      <c r="I313" s="12"/>
      <c r="J313" s="12"/>
      <c r="K313" s="12"/>
      <c r="L313" s="12"/>
      <c r="M313" s="12"/>
      <c r="N313" s="175">
        <v>85</v>
      </c>
      <c r="O313" s="176"/>
    </row>
    <row r="314" spans="5:15" ht="11.25">
      <c r="E314" s="177" t="s">
        <v>505</v>
      </c>
      <c r="F314" s="178" t="s">
        <v>507</v>
      </c>
      <c r="G314" s="13" t="s">
        <v>518</v>
      </c>
      <c r="H314" s="12"/>
      <c r="I314" s="12"/>
      <c r="J314" s="12"/>
      <c r="K314" s="12"/>
      <c r="L314" s="12"/>
      <c r="M314" s="12"/>
      <c r="N314" s="175">
        <v>130</v>
      </c>
      <c r="O314" s="176"/>
    </row>
    <row r="315" spans="5:14" ht="11.25">
      <c r="E315" s="174" t="s">
        <v>17</v>
      </c>
      <c r="F315" s="13"/>
      <c r="G315" s="13"/>
      <c r="H315" s="12"/>
      <c r="I315" s="12"/>
      <c r="J315" s="12"/>
      <c r="K315" s="12"/>
      <c r="L315" s="12"/>
      <c r="M315" s="12"/>
      <c r="N315" s="179"/>
    </row>
    <row r="316" spans="5:14" ht="11.25">
      <c r="E316" s="177" t="s">
        <v>521</v>
      </c>
      <c r="F316" s="178" t="s">
        <v>524</v>
      </c>
      <c r="G316" s="13" t="s">
        <v>112</v>
      </c>
      <c r="H316" s="12"/>
      <c r="I316" s="12"/>
      <c r="J316" s="12"/>
      <c r="K316" s="12"/>
      <c r="L316" s="12"/>
      <c r="M316" s="12"/>
      <c r="N316" s="175">
        <v>150</v>
      </c>
    </row>
    <row r="317" spans="5:14" ht="11.25">
      <c r="E317" s="177" t="s">
        <v>522</v>
      </c>
      <c r="F317" s="178" t="s">
        <v>523</v>
      </c>
      <c r="G317" s="13" t="s">
        <v>112</v>
      </c>
      <c r="H317" s="12"/>
      <c r="I317" s="12"/>
      <c r="J317" s="12"/>
      <c r="K317" s="12"/>
      <c r="L317" s="12"/>
      <c r="M317" s="12"/>
      <c r="N317" s="175">
        <v>45</v>
      </c>
    </row>
    <row r="318" spans="5:14" ht="12" thickBot="1">
      <c r="E318" s="180"/>
      <c r="F318" s="181"/>
      <c r="G318" s="181"/>
      <c r="H318" s="182"/>
      <c r="I318" s="182"/>
      <c r="J318" s="182"/>
      <c r="K318" s="182"/>
      <c r="L318" s="182"/>
      <c r="M318" s="182"/>
      <c r="N318" s="183"/>
    </row>
    <row r="321" spans="5:14" ht="11.25">
      <c r="E321" s="214" t="s">
        <v>311</v>
      </c>
      <c r="F321" s="12" t="s">
        <v>109</v>
      </c>
      <c r="G321" s="12"/>
      <c r="H321" s="12"/>
      <c r="I321" s="12"/>
      <c r="J321" s="12"/>
      <c r="K321" s="70">
        <f>('B-AREAS'!F300)</f>
        <v>0</v>
      </c>
      <c r="L321" s="68">
        <v>15</v>
      </c>
      <c r="N321" s="274">
        <v>15</v>
      </c>
    </row>
    <row r="322" spans="5:14" ht="11.25">
      <c r="E322" s="214" t="s">
        <v>312</v>
      </c>
      <c r="F322" s="216" t="s">
        <v>58</v>
      </c>
      <c r="G322" s="12"/>
      <c r="H322" s="12"/>
      <c r="I322" s="12"/>
      <c r="J322" s="12"/>
      <c r="K322" s="70">
        <f>('C-QUANTITY'!Q294)</f>
        <v>0</v>
      </c>
      <c r="L322" s="68">
        <v>185</v>
      </c>
      <c r="N322" s="274">
        <v>185</v>
      </c>
    </row>
    <row r="323" spans="5:14" ht="11.25">
      <c r="E323" s="214" t="s">
        <v>313</v>
      </c>
      <c r="F323" s="216" t="s">
        <v>59</v>
      </c>
      <c r="G323" s="12"/>
      <c r="H323" s="12"/>
      <c r="I323" s="12"/>
      <c r="J323" s="12"/>
      <c r="K323" s="70">
        <f>('C-QUANTITY'!Q298)</f>
        <v>0</v>
      </c>
      <c r="L323" s="68">
        <v>2.25</v>
      </c>
      <c r="N323" s="274">
        <v>2.25</v>
      </c>
    </row>
    <row r="324" spans="5:14" ht="11.25">
      <c r="E324" s="214" t="s">
        <v>314</v>
      </c>
      <c r="F324" s="216" t="s">
        <v>519</v>
      </c>
      <c r="G324" s="12"/>
      <c r="H324" s="12"/>
      <c r="I324" s="12"/>
      <c r="J324" s="12"/>
      <c r="K324" s="70">
        <f>('C-QUANTITY'!Q309)</f>
        <v>0</v>
      </c>
      <c r="L324" s="68">
        <v>135</v>
      </c>
      <c r="N324" s="274">
        <v>135</v>
      </c>
    </row>
    <row r="325" spans="5:14" ht="11.25">
      <c r="E325" s="214" t="s">
        <v>315</v>
      </c>
      <c r="F325" s="216" t="s">
        <v>411</v>
      </c>
      <c r="G325" s="12"/>
      <c r="H325" s="12"/>
      <c r="I325" s="12"/>
      <c r="J325" s="12"/>
      <c r="K325" s="70">
        <f>('C-QUANTITY'!Q312)</f>
        <v>0</v>
      </c>
      <c r="L325" s="68">
        <v>55</v>
      </c>
      <c r="N325" s="274">
        <v>55</v>
      </c>
    </row>
    <row r="326" spans="5:14" ht="11.25">
      <c r="E326" s="214" t="s">
        <v>316</v>
      </c>
      <c r="F326" s="216" t="s">
        <v>93</v>
      </c>
      <c r="G326" s="12"/>
      <c r="H326" s="12"/>
      <c r="I326" s="12"/>
      <c r="J326" s="12"/>
      <c r="K326" s="70">
        <f>('C-QUANTITY'!Q318)</f>
        <v>0</v>
      </c>
      <c r="L326" s="68">
        <v>110</v>
      </c>
      <c r="N326" s="274">
        <v>110</v>
      </c>
    </row>
    <row r="327" spans="5:14" ht="11.25">
      <c r="E327" s="214" t="s">
        <v>317</v>
      </c>
      <c r="F327" s="216" t="s">
        <v>414</v>
      </c>
      <c r="G327" s="12"/>
      <c r="H327" s="12"/>
      <c r="I327" s="12"/>
      <c r="J327" s="12"/>
      <c r="K327" s="70">
        <f>('C-QUANTITY'!Q324)</f>
        <v>0</v>
      </c>
      <c r="L327" s="68">
        <v>85</v>
      </c>
      <c r="N327" s="274">
        <v>85</v>
      </c>
    </row>
    <row r="328" spans="5:14" ht="11.25">
      <c r="E328" s="214" t="s">
        <v>318</v>
      </c>
      <c r="F328" s="12" t="s">
        <v>419</v>
      </c>
      <c r="G328" s="12"/>
      <c r="H328" s="12"/>
      <c r="I328" s="12"/>
      <c r="J328" s="12"/>
      <c r="K328" s="70">
        <f>('C-QUANTITY'!Q328)</f>
        <v>0</v>
      </c>
      <c r="L328" s="68">
        <v>105</v>
      </c>
      <c r="N328" s="274">
        <v>105</v>
      </c>
    </row>
    <row r="329" spans="5:14" ht="11.25">
      <c r="E329" s="214" t="s">
        <v>319</v>
      </c>
      <c r="F329" s="12" t="s">
        <v>420</v>
      </c>
      <c r="G329" s="12"/>
      <c r="H329" s="12"/>
      <c r="I329" s="12"/>
      <c r="J329" s="12"/>
      <c r="K329" s="70">
        <f>('C-QUANTITY'!Q331)</f>
        <v>0</v>
      </c>
      <c r="L329" s="68">
        <v>35</v>
      </c>
      <c r="N329" s="274">
        <v>35</v>
      </c>
    </row>
    <row r="330" spans="5:14" ht="11.25">
      <c r="E330" s="214" t="s">
        <v>320</v>
      </c>
      <c r="F330" s="216" t="s">
        <v>416</v>
      </c>
      <c r="G330" s="12"/>
      <c r="H330" s="12"/>
      <c r="I330" s="12"/>
      <c r="J330" s="12"/>
      <c r="K330" s="70">
        <f>('C-QUANTITY'!Q346)</f>
        <v>0</v>
      </c>
      <c r="L330" s="68">
        <v>85</v>
      </c>
      <c r="N330" s="274">
        <v>85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IIHF Facilities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IIHF Blueprint budget</dc:title>
  <dc:subject>2014 Facilities Commitee</dc:subject>
  <dc:creator>Patxi Lagarda Barrat</dc:creator>
  <cp:keywords/>
  <dc:description/>
  <cp:lastModifiedBy>Patxi</cp:lastModifiedBy>
  <cp:lastPrinted>2016-04-18T17:01:57Z</cp:lastPrinted>
  <dcterms:created xsi:type="dcterms:W3CDTF">2007-02-21T08:07:16Z</dcterms:created>
  <dcterms:modified xsi:type="dcterms:W3CDTF">2016-04-18T17:20:06Z</dcterms:modified>
  <cp:category/>
  <cp:version/>
  <cp:contentType/>
  <cp:contentStatus/>
</cp:coreProperties>
</file>